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30" windowWidth="13470" windowHeight="7860"/>
  </bookViews>
  <sheets>
    <sheet name="Buget Plan de afaceri_Diana" sheetId="2" r:id="rId1"/>
    <sheet name="Cheltuieli Eligibile" sheetId="3" r:id="rId2"/>
    <sheet name="Plafon Salarii" sheetId="5" r:id="rId3"/>
  </sheets>
  <externalReferences>
    <externalReference r:id="rId4"/>
    <externalReference r:id="rId5"/>
  </externalReferences>
  <calcPr calcId="144525"/>
</workbook>
</file>

<file path=xl/calcChain.xml><?xml version="1.0" encoding="utf-8"?>
<calcChain xmlns="http://schemas.openxmlformats.org/spreadsheetml/2006/main">
  <c r="P18" i="2" l="1"/>
  <c r="Q18" i="2"/>
  <c r="R18" i="2"/>
  <c r="S18" i="2"/>
  <c r="O18" i="2"/>
  <c r="N18" i="2"/>
  <c r="W21" i="2" l="1"/>
  <c r="V21" i="2"/>
  <c r="J23" i="2"/>
  <c r="I23" i="2"/>
  <c r="K23" i="2" s="1"/>
  <c r="W23" i="2" s="1"/>
  <c r="J22" i="2"/>
  <c r="I22" i="2"/>
  <c r="K22" i="2" s="1"/>
  <c r="J21" i="2"/>
  <c r="I21" i="2"/>
  <c r="K21" i="2" s="1"/>
  <c r="J18" i="2"/>
  <c r="I18" i="2"/>
  <c r="J17" i="2" l="1"/>
  <c r="I17" i="2"/>
  <c r="J16" i="2"/>
  <c r="I16" i="2"/>
  <c r="U16" i="2" s="1"/>
  <c r="J15" i="2"/>
  <c r="I15" i="2"/>
  <c r="J13" i="2"/>
  <c r="I13" i="2"/>
  <c r="U13" i="2" s="1"/>
  <c r="J10" i="2"/>
  <c r="K10" i="2"/>
  <c r="L10" i="2"/>
  <c r="K15" i="2" l="1"/>
  <c r="L15" i="2"/>
  <c r="M15" i="2" s="1"/>
  <c r="N15" i="2" s="1"/>
  <c r="O15" i="2" s="1"/>
  <c r="P15" i="2" s="1"/>
  <c r="Q15" i="2" s="1"/>
  <c r="R15" i="2" s="1"/>
  <c r="S15" i="2" s="1"/>
  <c r="T15" i="2" s="1"/>
  <c r="U15" i="2" s="1"/>
  <c r="V15" i="2" s="1"/>
  <c r="W15" i="2" s="1"/>
  <c r="W13" i="2"/>
  <c r="L13" i="2"/>
  <c r="R16" i="2"/>
  <c r="N16" i="2"/>
  <c r="L16" i="2"/>
  <c r="M16" i="2" s="1"/>
  <c r="K17" i="2"/>
  <c r="L17" i="2" s="1"/>
  <c r="V16" i="2"/>
  <c r="O16" i="2"/>
  <c r="S16" i="2"/>
  <c r="W16" i="2"/>
  <c r="P16" i="2"/>
  <c r="T16" i="2"/>
  <c r="K16" i="2"/>
  <c r="Q16" i="2"/>
  <c r="P13" i="2"/>
  <c r="R13" i="2"/>
  <c r="K13" i="2"/>
  <c r="V13" i="2"/>
  <c r="N13" i="2"/>
  <c r="S13" i="2"/>
  <c r="O13" i="2"/>
  <c r="T13" i="2"/>
  <c r="M13" i="2"/>
  <c r="Q13" i="2"/>
  <c r="C28" i="5" l="1"/>
  <c r="B28" i="5"/>
  <c r="D22" i="5"/>
  <c r="C22" i="5"/>
  <c r="B22" i="5"/>
  <c r="D15" i="5"/>
  <c r="C15" i="5"/>
  <c r="B15" i="5"/>
  <c r="D8" i="5"/>
  <c r="C8" i="5"/>
  <c r="B8" i="5"/>
  <c r="M9" i="2" l="1"/>
  <c r="N9" i="2"/>
  <c r="O9" i="2"/>
  <c r="P9" i="2"/>
  <c r="Q9" i="2"/>
  <c r="R9" i="2"/>
  <c r="S9" i="2"/>
  <c r="T9" i="2"/>
  <c r="U9" i="2"/>
  <c r="V9" i="2"/>
  <c r="W9" i="2"/>
  <c r="L9" i="2"/>
  <c r="M5" i="2"/>
  <c r="N5" i="2"/>
  <c r="O5" i="2"/>
  <c r="P5" i="2"/>
  <c r="Q5" i="2"/>
  <c r="R5" i="2"/>
  <c r="S5" i="2"/>
  <c r="T5" i="2"/>
  <c r="U5" i="2"/>
  <c r="V5" i="2"/>
  <c r="W5" i="2"/>
  <c r="M6" i="2"/>
  <c r="N6" i="2"/>
  <c r="O6" i="2"/>
  <c r="P6" i="2"/>
  <c r="Q6" i="2"/>
  <c r="R6" i="2"/>
  <c r="S6" i="2"/>
  <c r="T6" i="2"/>
  <c r="U6" i="2"/>
  <c r="V6" i="2"/>
  <c r="W6" i="2"/>
  <c r="M7" i="2"/>
  <c r="N7" i="2"/>
  <c r="O7" i="2"/>
  <c r="P7" i="2"/>
  <c r="Q7" i="2"/>
  <c r="R7" i="2"/>
  <c r="S7" i="2"/>
  <c r="T7" i="2"/>
  <c r="U7" i="2"/>
  <c r="V7" i="2"/>
  <c r="W7" i="2"/>
  <c r="L5" i="2"/>
  <c r="L6" i="2"/>
  <c r="L7" i="2"/>
  <c r="M4" i="2"/>
  <c r="N4" i="2"/>
  <c r="O4" i="2"/>
  <c r="P4" i="2"/>
  <c r="Q4" i="2"/>
  <c r="R4" i="2"/>
  <c r="S4" i="2"/>
  <c r="T4" i="2"/>
  <c r="U4" i="2"/>
  <c r="V4" i="2"/>
  <c r="W4" i="2"/>
  <c r="L4" i="2"/>
  <c r="W22" i="2" l="1"/>
  <c r="J14" i="2"/>
  <c r="I14" i="2"/>
  <c r="I12" i="2"/>
  <c r="I11" i="2"/>
  <c r="K9" i="2"/>
  <c r="I8" i="2"/>
  <c r="K8" i="2" s="1"/>
  <c r="L8" i="2" s="1"/>
  <c r="K5" i="2"/>
  <c r="K6" i="2"/>
  <c r="K7" i="2"/>
  <c r="K18" i="2"/>
  <c r="J5" i="2"/>
  <c r="J6" i="2"/>
  <c r="J7" i="2"/>
  <c r="J8" i="2"/>
  <c r="J9" i="2"/>
  <c r="J11" i="2"/>
  <c r="J12" i="2"/>
  <c r="K4" i="2"/>
  <c r="J4" i="2"/>
  <c r="E27" i="2"/>
  <c r="V24" i="2"/>
  <c r="U24" i="2"/>
  <c r="T24" i="2"/>
  <c r="S24" i="2"/>
  <c r="R24" i="2"/>
  <c r="Q24" i="2"/>
  <c r="P24" i="2"/>
  <c r="O24" i="2"/>
  <c r="N24" i="2"/>
  <c r="M24" i="2"/>
  <c r="L24" i="2"/>
  <c r="K14" i="2" l="1"/>
  <c r="V14" i="2"/>
  <c r="O14" i="2"/>
  <c r="S14" i="2"/>
  <c r="W14" i="2"/>
  <c r="L14" i="2"/>
  <c r="P14" i="2"/>
  <c r="T14" i="2"/>
  <c r="M14" i="2"/>
  <c r="Q14" i="2"/>
  <c r="U14" i="2"/>
  <c r="N14" i="2"/>
  <c r="R14" i="2"/>
  <c r="K12" i="2"/>
  <c r="O12" i="2"/>
  <c r="S12" i="2"/>
  <c r="W12" i="2"/>
  <c r="L12" i="2"/>
  <c r="P12" i="2"/>
  <c r="T12" i="2"/>
  <c r="M12" i="2"/>
  <c r="Q12" i="2"/>
  <c r="U12" i="2"/>
  <c r="N12" i="2"/>
  <c r="R12" i="2"/>
  <c r="V12" i="2"/>
  <c r="K11" i="2"/>
  <c r="P11" i="2"/>
  <c r="T11" i="2"/>
  <c r="L11" i="2"/>
  <c r="L19" i="2" s="1"/>
  <c r="L25" i="2" s="1"/>
  <c r="M11" i="2"/>
  <c r="Q11" i="2"/>
  <c r="U11" i="2"/>
  <c r="N11" i="2"/>
  <c r="R11" i="2"/>
  <c r="V11" i="2"/>
  <c r="O11" i="2"/>
  <c r="S11" i="2"/>
  <c r="W11" i="2"/>
  <c r="W24" i="2"/>
  <c r="J24" i="2"/>
  <c r="K24" i="2"/>
  <c r="J19" i="2"/>
  <c r="M19" i="2" l="1"/>
  <c r="M25" i="2" s="1"/>
  <c r="P19" i="2"/>
  <c r="P25" i="2" s="1"/>
  <c r="V19" i="2"/>
  <c r="V25" i="2" s="1"/>
  <c r="Q19" i="2"/>
  <c r="Q25" i="2" s="1"/>
  <c r="S19" i="2"/>
  <c r="S25" i="2" s="1"/>
  <c r="N19" i="2"/>
  <c r="N25" i="2" s="1"/>
  <c r="T19" i="2"/>
  <c r="T25" i="2" s="1"/>
  <c r="O19" i="2"/>
  <c r="O25" i="2" s="1"/>
  <c r="U19" i="2"/>
  <c r="U25" i="2" s="1"/>
  <c r="W19" i="2"/>
  <c r="W25" i="2" s="1"/>
  <c r="R19" i="2"/>
  <c r="R25" i="2" s="1"/>
  <c r="J25" i="2"/>
  <c r="K19" i="2"/>
  <c r="K25" i="2" s="1"/>
</calcChain>
</file>

<file path=xl/sharedStrings.xml><?xml version="1.0" encoding="utf-8"?>
<sst xmlns="http://schemas.openxmlformats.org/spreadsheetml/2006/main" count="213" uniqueCount="125">
  <si>
    <t>1. Cheltuieli cu salariile personalului nou-angajat</t>
  </si>
  <si>
    <t>1.1. Cheltuieli salariale</t>
  </si>
  <si>
    <t>1.3. Contribuţii sociale aferente cheltuielilor salariale şi cheltuielilor asimilate acestora (contribuţii angajaţi şi angajatori)</t>
  </si>
  <si>
    <t>2. Cheltuieli cu deplasarea personalului întreprinderilor nou-înfiinţate:</t>
  </si>
  <si>
    <t>3. Cheltuieli aferente diverselor achiziţii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</si>
  <si>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</si>
  <si>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</si>
  <si>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6. Cheltuieli de leasing fără achiziție (leasing operațional) aferente funcţionării întreprinderilor (rate de leasing operațional plătite de întreprindere pentru: echipamente, vehicule, diverse bunuri mobile și imobile)</t>
  </si>
  <si>
    <t>7. Utilităţi aferente funcţionării întreprinderilor</t>
  </si>
  <si>
    <t>8. Servicii de administrare a clădirilor aferente funcţionării întreprinderilor</t>
  </si>
  <si>
    <t>10. Arhivare de documente aferente funcţionării întreprinderilor</t>
  </si>
  <si>
    <t>11. Amortizare de active aferente funcţionării întreprinderilor</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</si>
  <si>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</si>
  <si>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</si>
  <si>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</si>
  <si>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</si>
  <si>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</si>
  <si>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</si>
  <si>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</si>
  <si>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9. Servicii de întreţinere şi reparare de echipamente şi mijloace de transport aferente funcţionării întreprinderilor</t>
  </si>
  <si>
    <t>15.4. Concesiuni, brevete, licenţe, mărci comerciale, drepturi şi active similare</t>
  </si>
  <si>
    <t>1.2. Onorarii / venituri asimilate salariilor pentru experți proprii/ cooptați</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</si>
  <si>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</si>
  <si>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</si>
  <si>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</si>
  <si>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</si>
  <si>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Denumire Cheltuiala</t>
  </si>
  <si>
    <t>Categorie cheltuiala</t>
  </si>
  <si>
    <t>Cost Unitar fara TVA</t>
  </si>
  <si>
    <t>Cantitate</t>
  </si>
  <si>
    <t>Unitate de masura</t>
  </si>
  <si>
    <t>Tip Cheltuiala</t>
  </si>
  <si>
    <t>TVA</t>
  </si>
  <si>
    <t>Total fara TVA</t>
  </si>
  <si>
    <t>Total cu TVA</t>
  </si>
  <si>
    <t>L1</t>
  </si>
  <si>
    <t>L2</t>
  </si>
  <si>
    <t>L3</t>
  </si>
  <si>
    <t>L4</t>
  </si>
  <si>
    <t>L5</t>
  </si>
  <si>
    <t>L6</t>
  </si>
  <si>
    <t>L7</t>
  </si>
  <si>
    <t>L8</t>
  </si>
  <si>
    <t>L9</t>
  </si>
  <si>
    <t>L10</t>
  </si>
  <si>
    <t>L11</t>
  </si>
  <si>
    <t>L12</t>
  </si>
  <si>
    <t>Buget Total Plan de Afaceri</t>
  </si>
  <si>
    <t>Nr. Crt.</t>
  </si>
  <si>
    <t>Buget Maxim Plan de afaceri</t>
  </si>
  <si>
    <t>lei</t>
  </si>
  <si>
    <t>Descriere Cheltuiala</t>
  </si>
  <si>
    <t>Buget Total Plan de Afaceri - TRANSA I</t>
  </si>
  <si>
    <t>Buget Total Plan de Afaceri - TRANSA II</t>
  </si>
  <si>
    <t>TRANSA II</t>
  </si>
  <si>
    <t>TRANSA I</t>
  </si>
  <si>
    <r>
      <rPr>
        <b/>
        <sz val="11"/>
        <color theme="1"/>
        <rFont val="Trebuchet MS"/>
        <family val="2"/>
        <charset val="238"/>
      </rPr>
      <t>Transa I -</t>
    </r>
    <r>
      <rPr>
        <sz val="11"/>
        <color theme="1"/>
        <rFont val="Trebuchet MS"/>
        <family val="2"/>
        <charset val="238"/>
      </rPr>
      <t xml:space="preserve"> max. 75% din valoarea ajutorului de minimis, aprobat pe baza planului de afaceri selectat castigator, prevazut in contractul de subventie. </t>
    </r>
  </si>
  <si>
    <r>
      <rPr>
        <b/>
        <sz val="11"/>
        <color theme="1"/>
        <rFont val="Trebuchet MS"/>
        <family val="2"/>
        <charset val="238"/>
      </rPr>
      <t xml:space="preserve">Transa II </t>
    </r>
    <r>
      <rPr>
        <sz val="11"/>
        <color theme="1"/>
        <rFont val="Trebuchet MS"/>
        <family val="2"/>
        <charset val="238"/>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</si>
  <si>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Grafic estimativ lunar - cheltuieli plan de afaceri</t>
  </si>
  <si>
    <t>CHELTUIELI DIRECTE</t>
  </si>
  <si>
    <t>CHELTUIELI ELIGIBILE PLAN DE AFACERI ROMANIA START-UP PLUS</t>
  </si>
  <si>
    <t>8 h/zi x 12 luni</t>
  </si>
  <si>
    <t>luni</t>
  </si>
  <si>
    <t>buc</t>
  </si>
  <si>
    <t>Durata asigurare 12 luni</t>
  </si>
  <si>
    <t>Chirie sediu implementare activitati</t>
  </si>
  <si>
    <t>Asigurari bunuri</t>
  </si>
  <si>
    <t>Utlitati</t>
  </si>
  <si>
    <t>Electricitate 12 luni</t>
  </si>
  <si>
    <t>Servicii contabilitate</t>
  </si>
  <si>
    <t>Contract 12 luni</t>
  </si>
  <si>
    <t>PLAFOANE de cheltuieli</t>
  </si>
  <si>
    <t>Cheltuieli pentru închirieri şi leasing, necesare derulării activităților proiectului</t>
  </si>
  <si>
    <t>Pentru închirierea de spaţii plafonul maxim eligibil este de 75 lei/mp/lună, inclusiv TVA.</t>
  </si>
  <si>
    <t>Pentru închirierea/leasingul operațional de autovehicule plafonul maxim eligibil este de 200 lei/zi, inclusiv TVA</t>
  </si>
  <si>
    <t>Pentru achiziţia de echipamente au fost stabilite plafoane pentru:</t>
  </si>
  <si>
    <t>* laptop/notebook - 4.000 lei inclusiv TVA;</t>
  </si>
  <si>
    <t>* computer desktop - 3.500 lei inclusiv TVA;</t>
  </si>
  <si>
    <t>* videoproiector - 2.500 lei inclusiv TVA;</t>
  </si>
  <si>
    <t>* imprimantă - 3.000 lei inclusiv TVA;</t>
  </si>
  <si>
    <t>* multifuncţională - 12.000 lei inclusiv TVA;</t>
  </si>
  <si>
    <t>* tabletă - 900 lei inclusiv TVA.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</si>
  <si>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</si>
  <si>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</si>
  <si>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</si>
  <si>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</si>
  <si>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</si>
  <si>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</si>
  <si>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</si>
  <si>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</si>
  <si>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</si>
  <si>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</si>
  <si>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</si>
  <si>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</si>
  <si>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</si>
  <si>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</si>
  <si>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</si>
  <si>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</si>
  <si>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</si>
  <si>
    <t>Ch. Fixa</t>
  </si>
  <si>
    <t>Ch. Variabila</t>
  </si>
  <si>
    <t>Florar-Decorator - Salariu net Angajat 1</t>
  </si>
  <si>
    <t>Florar-Decorator - Contributii (Angajat + Angajator) aferente SN Angajat 1</t>
  </si>
  <si>
    <t>Organizator Prestari Servicii - Salariu net Angajat 2</t>
  </si>
  <si>
    <t>Organizator Prestari Servicii - Contributii (Angajat + Angajator) aferente SN Angajat 2</t>
  </si>
  <si>
    <t>Organizarea spatiului de lucru al societatii si a spatiului frigorific pentru mentinerea florilor</t>
  </si>
  <si>
    <t>Igienizarea si amenajarea interioara a spatiului de lucru, amenjarea spatiului frigorific pentru mentinerea florilor</t>
  </si>
  <si>
    <t>Apa 12 luni</t>
  </si>
  <si>
    <t>Gaze 12 luni</t>
  </si>
  <si>
    <t>Flori la fir</t>
  </si>
  <si>
    <t>Accesorii si ambalaje</t>
  </si>
  <si>
    <t>Mobilier expunere produse</t>
  </si>
  <si>
    <t>Inchiriere spatiu pentru desfasurarea activitatii afacerii aproximativ 40 MP x  40 lei / mp TVA inclus. Durata 12 luni</t>
  </si>
  <si>
    <t>Servicii promovare I</t>
  </si>
  <si>
    <t>campanie</t>
  </si>
  <si>
    <t>Achizitie de rafturi, dulapuri si mobilier pentru expunere produse in atelier:
- Raft inalt - 200 x 120 x 30 - 400 lei fara TVA x 4 buc;
- Raft mediu - 100 x 90 x 30 - 250 lei fara TVA x 4 buc;
- Etajere diverse modele si dimensiuni - 100 lei fara TVA / buc x 4 buc;</t>
  </si>
  <si>
    <t>Servicii promovare II</t>
  </si>
  <si>
    <t>Servicii realizare platforma online - magazin online</t>
  </si>
  <si>
    <t>Servicii IT de realizare a platformei online de tip magazin online, cu posibilitate de configurare si previzualizare produs, inclus modul ERP de urmarirea stocurilor in timp real, insertie modul de plati securizate, newsletter, blog, pagini generale de contact, home, descrierea companiei, plus posibilitatea de adaugare pagini noi, adaptarea platformei pentru dispozitive mobile telefon, tableta. Pachetul va include servicii de mentenanta pentru minim 6 luni de la livrarea platformei.</t>
  </si>
  <si>
    <t>Domeniu Web www.radiflorevents.com</t>
  </si>
  <si>
    <t>Achizitia domeniu Web www.radiflorevents.com si webhosting (gazdiure web) pentru 12 luni.</t>
  </si>
  <si>
    <t>Pahet promovare II:
- Buget promovare pe Facebook si Instagram - 1000 lei fara TVA / luna x 2 luni;
- Participare la targ / expozitie - buget 23000 lei fara TVA, incusiv materialele de prezentare la targ, materiale de promovare, etc.</t>
  </si>
  <si>
    <t xml:space="preserve">Accesorii si ambalaje pentru buchete si aranjamente florale precum: cosulete, panglici, folie, cartone, cutii, etc.           Cost mediu / luna - 200 lei fara TVA.            </t>
  </si>
  <si>
    <t>Fire de flori pentru buchete si aranjamente florale:
- Trandafiri - 3-5 lei fara TVA / buc;
- Lalele - 2 lei fara TVA / buc;
- Frezii - 2-3 lei fara TVA / buc;
- Bujori - 4-6 lei fara TVA / buc;
- Iris - 2-3 lei fara TVA / buc;
- Liliac - 15 lei cu TVA / buc;
- Orhidee - 10 lei cu TVA / buc;
- Crin - 7 lei fara TVA / buc;
- Cala - 7 lei fara TVA / buc;
- Crizantema - 5 lei cu TVA / buc;
- Hortensie - 35 lei cu TVA / buc;
- Foliaj - 3-5 lei cu TVA / buc. Se achizitioneaza si la pachet;
- Alte plante decorative si flori. 
Cost mediu / firul de floare - 4 lei fara TVA.</t>
  </si>
  <si>
    <t>Pahet promovare I:
- Buget promovare pe Facebook si Instagram - 100 lei fara TVA / luna x 6 luni;
- Carti de vizita - 40 lei fara TVA pt 100 buc x 2 set-uri;
- Flyere / Brosuri - 150 buc - 150 lei fara TVA;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</si>
</sst>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lei-418]"/>
  </numFmts>
  <fonts count="17" x14ac:knownFonts="1">
    <font>
      <sz val="11"/>
      <color theme="1"/>
      <name val="Calibri"/>
      <family val="2"/>
      <charset val="238"/>
      <scheme val="minor"/>
    </font>
    <font>
      <b/>
      <sz val="12"/>
      <color theme="1"/>
      <name val="Trebuchet MS"/>
      <family val="2"/>
      <charset val="238"/>
    </font>
    <font>
      <b/>
      <sz val="12"/>
      <name val="Trebuchet MS"/>
      <family val="2"/>
      <charset val="238"/>
    </font>
    <font>
      <sz val="12"/>
      <color theme="1"/>
      <name val="Trebuchet MS"/>
      <family val="2"/>
      <charset val="238"/>
    </font>
    <font>
      <sz val="11"/>
      <color theme="1"/>
      <name val="Trebuchet MS"/>
      <family val="2"/>
      <charset val="238"/>
    </font>
    <font>
      <sz val="11"/>
      <name val="Trebuchet MS"/>
      <family val="2"/>
      <charset val="238"/>
    </font>
    <font>
      <b/>
      <sz val="11"/>
      <color theme="1"/>
      <name val="Trebuchet MS"/>
      <family val="2"/>
      <charset val="238"/>
    </font>
    <font>
      <b/>
      <sz val="11"/>
      <name val="Trebuchet MS"/>
      <family val="2"/>
      <charset val="238"/>
    </font>
    <font>
      <b/>
      <sz val="11"/>
      <color rgb="FFFF0000"/>
      <name val="Trebuchet MS"/>
      <family val="2"/>
      <charset val="238"/>
    </font>
    <font>
      <b/>
      <sz val="11"/>
      <color theme="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b/>
      <sz val="12"/>
      <color rgb="FFFF0000"/>
      <name val="Calibri"/>
      <family val="2"/>
      <charset val="238"/>
      <scheme val="minor"/>
    </font>
    <font>
      <b/>
      <sz val="12"/>
      <name val="Calibri"/>
      <family val="2"/>
      <charset val="238"/>
      <scheme val="minor"/>
    </font>
    <font>
      <sz val="12"/>
      <name val="Calibri"/>
      <family val="2"/>
      <charset val="238"/>
      <scheme val="minor"/>
    </font>
    <font>
      <sz val="12"/>
      <color rgb="FFFF0000"/>
      <name val="Calibri"/>
      <family val="2"/>
      <charset val="238"/>
      <scheme val="minor"/>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36">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s>
  <cellStyleXfs count="1">
    <xf numFmtId="0" fontId="0" fillId="0" borderId="0"/>
  </cellStyleXfs>
  <cellXfs count="119">
    <xf numFmtId="0" fontId="0" fillId="0" borderId="0" xfId="0"/>
    <xf numFmtId="0" fontId="3" fillId="0" borderId="0" xfId="0" applyFont="1"/>
    <xf numFmtId="0" fontId="4" fillId="0" borderId="0" xfId="0" applyFont="1"/>
    <xf numFmtId="0" fontId="4" fillId="0" borderId="16" xfId="0" applyFont="1" applyBorder="1" applyAlignment="1">
      <alignment horizontal="center" vertical="center"/>
    </xf>
    <xf numFmtId="0" fontId="4" fillId="0" borderId="12" xfId="0" applyFont="1" applyBorder="1"/>
    <xf numFmtId="4" fontId="5" fillId="0" borderId="6" xfId="0" applyNumberFormat="1" applyFont="1" applyFill="1" applyBorder="1" applyAlignment="1">
      <alignment horizontal="right" vertical="center" wrapText="1"/>
    </xf>
    <xf numFmtId="0" fontId="4" fillId="0" borderId="6" xfId="0" applyFont="1" applyBorder="1"/>
    <xf numFmtId="0" fontId="4" fillId="2" borderId="26" xfId="0" applyFont="1" applyFill="1" applyBorder="1"/>
    <xf numFmtId="0" fontId="4" fillId="2" borderId="30" xfId="0" applyFont="1" applyFill="1" applyBorder="1"/>
    <xf numFmtId="0" fontId="4" fillId="2" borderId="31" xfId="0" applyFont="1" applyFill="1" applyBorder="1"/>
    <xf numFmtId="0" fontId="4" fillId="0" borderId="6" xfId="0" applyFont="1" applyBorder="1" applyAlignment="1">
      <alignment wrapText="1"/>
    </xf>
    <xf numFmtId="0" fontId="4" fillId="0" borderId="21" xfId="0" applyFont="1" applyBorder="1" applyAlignment="1">
      <alignment horizontal="center" vertical="center"/>
    </xf>
    <xf numFmtId="0" fontId="4" fillId="0" borderId="21" xfId="0" applyFont="1" applyBorder="1"/>
    <xf numFmtId="0" fontId="4" fillId="0" borderId="7" xfId="0" applyFont="1" applyBorder="1"/>
    <xf numFmtId="0" fontId="5" fillId="0" borderId="0" xfId="0" applyFont="1" applyFill="1" applyBorder="1" applyAlignment="1">
      <alignment horizontal="left"/>
    </xf>
    <xf numFmtId="49" fontId="5" fillId="0" borderId="0" xfId="0" applyNumberFormat="1" applyFont="1" applyFill="1" applyBorder="1" applyAlignment="1">
      <alignment horizontal="center"/>
    </xf>
    <xf numFmtId="0" fontId="5" fillId="0" borderId="0" xfId="0" applyFont="1" applyFill="1" applyBorder="1"/>
    <xf numFmtId="49" fontId="2" fillId="4" borderId="10" xfId="0" applyNumberFormat="1"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4" fontId="2" fillId="6" borderId="8" xfId="0" applyNumberFormat="1" applyFont="1" applyFill="1" applyBorder="1"/>
    <xf numFmtId="4" fontId="2" fillId="6" borderId="11" xfId="0" applyNumberFormat="1" applyFont="1" applyFill="1" applyBorder="1"/>
    <xf numFmtId="4" fontId="2" fillId="6" borderId="1" xfId="0" applyNumberFormat="1" applyFont="1" applyFill="1" applyBorder="1"/>
    <xf numFmtId="4" fontId="2" fillId="7" borderId="8" xfId="0" applyNumberFormat="1" applyFont="1" applyFill="1" applyBorder="1"/>
    <xf numFmtId="4" fontId="2" fillId="7" borderId="11" xfId="0" applyNumberFormat="1" applyFont="1" applyFill="1" applyBorder="1"/>
    <xf numFmtId="4" fontId="2" fillId="7" borderId="1" xfId="0" applyNumberFormat="1" applyFont="1" applyFill="1" applyBorder="1"/>
    <xf numFmtId="49" fontId="2" fillId="8" borderId="22" xfId="0" applyNumberFormat="1" applyFont="1" applyFill="1" applyBorder="1" applyAlignment="1">
      <alignment horizontal="center" vertical="center"/>
    </xf>
    <xf numFmtId="49" fontId="2" fillId="2" borderId="20" xfId="0" applyNumberFormat="1" applyFont="1" applyFill="1" applyBorder="1" applyAlignment="1">
      <alignment horizontal="center" vertical="center"/>
    </xf>
    <xf numFmtId="0" fontId="4" fillId="0" borderId="0" xfId="0" applyFont="1" applyAlignment="1">
      <alignment wrapText="1"/>
    </xf>
    <xf numFmtId="0" fontId="6" fillId="0" borderId="0" xfId="0" applyFont="1" applyAlignment="1">
      <alignment vertical="center" textRotation="255"/>
    </xf>
    <xf numFmtId="0" fontId="4" fillId="0" borderId="17" xfId="0" applyFont="1" applyBorder="1" applyAlignment="1">
      <alignment horizontal="left" vertical="center" wrapText="1"/>
    </xf>
    <xf numFmtId="0" fontId="4" fillId="0" borderId="22" xfId="0" applyFont="1" applyBorder="1" applyAlignment="1">
      <alignment horizontal="left" vertical="center" wrapText="1"/>
    </xf>
    <xf numFmtId="0" fontId="4" fillId="0" borderId="12" xfId="0" applyFont="1" applyBorder="1" applyAlignment="1">
      <alignment wrapText="1"/>
    </xf>
    <xf numFmtId="4" fontId="5" fillId="0" borderId="7"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vertical="center"/>
    </xf>
    <xf numFmtId="0" fontId="4" fillId="0" borderId="12" xfId="0" applyFont="1" applyBorder="1" applyAlignment="1">
      <alignment horizontal="left" vertical="center"/>
    </xf>
    <xf numFmtId="4" fontId="4" fillId="0" borderId="17" xfId="0" applyNumberFormat="1" applyFont="1" applyBorder="1"/>
    <xf numFmtId="0" fontId="4" fillId="0" borderId="7" xfId="0" applyFont="1" applyBorder="1" applyAlignment="1">
      <alignment horizontal="left" vertical="center" wrapText="1"/>
    </xf>
    <xf numFmtId="4" fontId="4" fillId="0" borderId="16" xfId="0" applyNumberFormat="1" applyFont="1" applyBorder="1"/>
    <xf numFmtId="0" fontId="4" fillId="5" borderId="13" xfId="0" applyFont="1" applyFill="1" applyBorder="1"/>
    <xf numFmtId="0" fontId="4" fillId="5" borderId="14" xfId="0" applyFont="1" applyFill="1" applyBorder="1"/>
    <xf numFmtId="0" fontId="4" fillId="5" borderId="15" xfId="0" applyFont="1" applyFill="1" applyBorder="1"/>
    <xf numFmtId="0" fontId="4" fillId="0" borderId="20" xfId="0" applyFont="1" applyBorder="1" applyAlignment="1">
      <alignment horizontal="left" vertical="center" wrapText="1"/>
    </xf>
    <xf numFmtId="0" fontId="8" fillId="0" borderId="0" xfId="0" applyFont="1" applyBorder="1" applyAlignment="1">
      <alignment horizontal="left" wrapText="1"/>
    </xf>
    <xf numFmtId="0" fontId="9" fillId="0" borderId="0" xfId="0" applyFont="1"/>
    <xf numFmtId="0" fontId="11" fillId="0" borderId="0" xfId="0" applyFont="1"/>
    <xf numFmtId="0" fontId="11" fillId="0" borderId="0" xfId="0" applyFont="1" applyAlignment="1">
      <alignment wrapText="1"/>
    </xf>
    <xf numFmtId="0" fontId="12" fillId="0" borderId="6" xfId="0" applyFont="1" applyBorder="1" applyAlignment="1">
      <alignment wrapText="1"/>
    </xf>
    <xf numFmtId="0" fontId="12" fillId="0" borderId="6" xfId="0" applyFont="1" applyBorder="1" applyAlignment="1">
      <alignment horizontal="center" vertical="center"/>
    </xf>
    <xf numFmtId="0" fontId="13" fillId="0" borderId="6" xfId="0" applyFont="1" applyBorder="1" applyAlignment="1">
      <alignment wrapText="1"/>
    </xf>
    <xf numFmtId="164" fontId="13" fillId="0" borderId="6" xfId="0" applyNumberFormat="1" applyFont="1" applyBorder="1" applyAlignment="1">
      <alignment horizontal="center" vertical="center"/>
    </xf>
    <xf numFmtId="0" fontId="14" fillId="0" borderId="0" xfId="0" applyFont="1"/>
    <xf numFmtId="0" fontId="14" fillId="0" borderId="6" xfId="0" applyFont="1" applyBorder="1" applyAlignment="1">
      <alignment wrapText="1"/>
    </xf>
    <xf numFmtId="164" fontId="14" fillId="0" borderId="6" xfId="0" applyNumberFormat="1" applyFont="1" applyBorder="1" applyAlignment="1">
      <alignment horizontal="center" vertical="center"/>
    </xf>
    <xf numFmtId="0" fontId="15" fillId="0" borderId="0" xfId="0" applyFont="1"/>
    <xf numFmtId="0" fontId="16" fillId="0" borderId="0" xfId="0" applyFont="1" applyBorder="1" applyAlignment="1">
      <alignment wrapText="1"/>
    </xf>
    <xf numFmtId="164" fontId="16" fillId="0" borderId="0" xfId="0" applyNumberFormat="1" applyFont="1" applyBorder="1" applyAlignment="1">
      <alignment horizontal="center" vertical="center"/>
    </xf>
    <xf numFmtId="0" fontId="12" fillId="0" borderId="6" xfId="0" applyFont="1" applyBorder="1" applyAlignment="1">
      <alignment horizontal="center" vertical="center" wrapText="1"/>
    </xf>
    <xf numFmtId="164" fontId="11" fillId="0" borderId="0" xfId="0" applyNumberFormat="1" applyFont="1" applyBorder="1" applyAlignment="1">
      <alignment horizontal="center" vertical="center"/>
    </xf>
    <xf numFmtId="0" fontId="4" fillId="0" borderId="12" xfId="0" applyFont="1" applyBorder="1" applyAlignment="1">
      <alignment vertical="center" wrapText="1"/>
    </xf>
    <xf numFmtId="0" fontId="4" fillId="0" borderId="12" xfId="0" applyFont="1" applyBorder="1" applyAlignment="1">
      <alignment horizontal="left" vertical="center" wrapText="1"/>
    </xf>
    <xf numFmtId="0" fontId="4" fillId="0" borderId="16" xfId="0" applyFont="1" applyBorder="1" applyAlignment="1">
      <alignment vertical="center"/>
    </xf>
    <xf numFmtId="4" fontId="4" fillId="0" borderId="6" xfId="0" applyNumberFormat="1" applyFont="1" applyBorder="1" applyAlignment="1">
      <alignment vertical="center"/>
    </xf>
    <xf numFmtId="4" fontId="4" fillId="0" borderId="17" xfId="0" applyNumberFormat="1" applyFont="1" applyBorder="1" applyAlignment="1">
      <alignment vertical="center"/>
    </xf>
    <xf numFmtId="0" fontId="4" fillId="0" borderId="35" xfId="0" applyFont="1" applyBorder="1"/>
    <xf numFmtId="4" fontId="4" fillId="0" borderId="16" xfId="0" applyNumberFormat="1" applyFont="1" applyBorder="1" applyAlignment="1">
      <alignment vertical="center"/>
    </xf>
    <xf numFmtId="0" fontId="4" fillId="0" borderId="7" xfId="0" applyFont="1" applyBorder="1" applyAlignment="1">
      <alignment vertical="center" wrapText="1"/>
    </xf>
    <xf numFmtId="0" fontId="4" fillId="0" borderId="6" xfId="0" applyFont="1" applyBorder="1" applyAlignment="1">
      <alignment vertical="center"/>
    </xf>
    <xf numFmtId="0" fontId="4" fillId="0" borderId="17" xfId="0" applyFont="1" applyBorder="1" applyAlignment="1">
      <alignment vertical="center"/>
    </xf>
    <xf numFmtId="0" fontId="4" fillId="0" borderId="6" xfId="0" applyFont="1" applyBorder="1" applyAlignment="1">
      <alignment horizontal="left" vertical="center"/>
    </xf>
    <xf numFmtId="4" fontId="5" fillId="0" borderId="17" xfId="0" applyNumberFormat="1" applyFont="1" applyFill="1" applyBorder="1" applyAlignment="1">
      <alignment horizontal="right" vertical="center" wrapText="1"/>
    </xf>
    <xf numFmtId="4" fontId="4" fillId="0" borderId="0" xfId="0" applyNumberFormat="1" applyFont="1"/>
    <xf numFmtId="0" fontId="6" fillId="3" borderId="25"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1" xfId="0" applyFont="1" applyFill="1" applyBorder="1" applyAlignment="1">
      <alignment horizontal="center" vertical="center"/>
    </xf>
    <xf numFmtId="0" fontId="4" fillId="8" borderId="21" xfId="0" applyFont="1" applyFill="1" applyBorder="1" applyAlignment="1">
      <alignment horizontal="left" vertical="center" wrapText="1"/>
    </xf>
    <xf numFmtId="0" fontId="4" fillId="8" borderId="7" xfId="0" applyFont="1" applyFill="1" applyBorder="1" applyAlignment="1">
      <alignment horizontal="left" vertical="center" wrapText="1"/>
    </xf>
    <xf numFmtId="0" fontId="4" fillId="2" borderId="18" xfId="0" applyFont="1" applyFill="1" applyBorder="1" applyAlignment="1">
      <alignment horizontal="left" wrapText="1"/>
    </xf>
    <xf numFmtId="0" fontId="4" fillId="2" borderId="19" xfId="0" applyFont="1" applyFill="1" applyBorder="1" applyAlignment="1">
      <alignment horizontal="left" wrapText="1"/>
    </xf>
    <xf numFmtId="0" fontId="6" fillId="3" borderId="13" xfId="0" applyFont="1" applyFill="1" applyBorder="1" applyAlignment="1">
      <alignment horizontal="center"/>
    </xf>
    <xf numFmtId="0" fontId="6" fillId="3" borderId="14" xfId="0" applyFont="1" applyFill="1" applyBorder="1" applyAlignment="1">
      <alignment horizontal="center"/>
    </xf>
    <xf numFmtId="0" fontId="6" fillId="3" borderId="15" xfId="0" applyFont="1" applyFill="1" applyBorder="1" applyAlignment="1">
      <alignment horizontal="center"/>
    </xf>
    <xf numFmtId="0" fontId="1" fillId="5" borderId="28" xfId="0" applyFont="1" applyFill="1" applyBorder="1" applyAlignment="1">
      <alignment horizontal="left" vertical="center"/>
    </xf>
    <xf numFmtId="0" fontId="1" fillId="5" borderId="29" xfId="0" applyFont="1" applyFill="1" applyBorder="1" applyAlignment="1">
      <alignment horizontal="left" vertical="center"/>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6" borderId="1" xfId="0" applyFont="1" applyFill="1" applyBorder="1" applyAlignment="1">
      <alignment horizont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7" borderId="1" xfId="0" applyFont="1" applyFill="1" applyBorder="1" applyAlignment="1">
      <alignment horizontal="center"/>
    </xf>
    <xf numFmtId="0" fontId="6" fillId="3" borderId="2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32" xfId="0" applyFont="1" applyBorder="1" applyAlignment="1">
      <alignment horizontal="center" vertical="center" textRotation="255" wrapText="1"/>
    </xf>
    <xf numFmtId="0" fontId="6" fillId="0" borderId="33" xfId="0" applyFont="1" applyBorder="1" applyAlignment="1">
      <alignment horizontal="center" vertical="center" textRotation="255" wrapText="1"/>
    </xf>
    <xf numFmtId="0" fontId="6" fillId="0" borderId="34" xfId="0" applyFont="1" applyBorder="1" applyAlignment="1">
      <alignment horizontal="center" vertical="center" textRotation="255" wrapText="1"/>
    </xf>
    <xf numFmtId="0" fontId="4" fillId="0" borderId="23" xfId="0" applyFont="1" applyBorder="1" applyAlignment="1">
      <alignment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xf>
    <xf numFmtId="0" fontId="4" fillId="0" borderId="24" xfId="0" applyFont="1" applyBorder="1" applyAlignment="1">
      <alignment horizontal="left" vertical="center" wrapText="1"/>
    </xf>
    <xf numFmtId="0" fontId="11" fillId="0" borderId="0" xfId="0" applyFont="1" applyAlignment="1">
      <alignment horizontal="left" wrapText="1"/>
    </xf>
    <xf numFmtId="0" fontId="10" fillId="0" borderId="0" xfId="0" applyFont="1" applyAlignment="1">
      <alignment horizontal="center" wrapText="1"/>
    </xf>
    <xf numFmtId="0" fontId="12" fillId="0" borderId="0" xfId="0" applyFont="1" applyAlignment="1">
      <alignment horizontal="left" wrapText="1"/>
    </xf>
    <xf numFmtId="4" fontId="2" fillId="4" borderId="9" xfId="0" applyNumberFormat="1" applyFont="1" applyFill="1" applyBorder="1" applyAlignment="1">
      <alignment horizontal="center" vertical="center"/>
    </xf>
    <xf numFmtId="4" fontId="2" fillId="8" borderId="7" xfId="0" applyNumberFormat="1" applyFont="1" applyFill="1" applyBorder="1" applyAlignment="1">
      <alignment horizontal="center" vertical="center"/>
    </xf>
    <xf numFmtId="4" fontId="2" fillId="2" borderId="19"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7_cursuri/2018.10.17_Curs%20Competente%20Antreprenoriale/Plan%20de%20afaceri_106932/Model%20PA%20Florarie/Buget_Plan%20de%20afaceri_106932_Radiflor%20Events%20i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7_cursuri/2018.10.17_Curs%20Competente%20Antreprenoriale/Plan%20de%20afaceri_106932/Model%20PA%20Florarie/Buget_Plan%20de%20afaceri_106932_Flower%20Pow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get Plan de afaceri_106932"/>
      <sheetName val="Cheltuieli Eligibile"/>
      <sheetName val="Plafon Salarii"/>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get Plan de afaceri_106932"/>
      <sheetName val="Cheltuieli Eligibile"/>
      <sheetName val="Plafon Salarii"/>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tabSelected="1" zoomScale="80" zoomScaleNormal="80" workbookViewId="0">
      <pane ySplit="2" topLeftCell="A21" activePane="bottomLeft" state="frozen"/>
      <selection pane="bottomLeft" activeCell="I29" sqref="I29"/>
    </sheetView>
  </sheetViews>
  <sheetFormatPr defaultRowHeight="16.5" x14ac:dyDescent="0.3"/>
  <cols>
    <col min="1" max="1" width="5.85546875" style="2" customWidth="1"/>
    <col min="2" max="2" width="33.5703125" style="2" customWidth="1"/>
    <col min="3" max="3" width="61" style="2" customWidth="1"/>
    <col min="4" max="4" width="34.85546875" style="2" customWidth="1"/>
    <col min="5" max="5" width="15.7109375" style="14" customWidth="1"/>
    <col min="6" max="6" width="12.5703125" style="15" customWidth="1"/>
    <col min="7" max="7" width="10.7109375" style="14" customWidth="1"/>
    <col min="8" max="9" width="12.7109375" style="16" customWidth="1"/>
    <col min="10" max="10" width="14.7109375" style="16" customWidth="1"/>
    <col min="11" max="11" width="14.5703125" style="16" customWidth="1"/>
    <col min="12" max="23" width="12.7109375" style="2" customWidth="1"/>
    <col min="24" max="24" width="9.140625" style="2"/>
    <col min="25" max="25" width="10.7109375" style="2" bestFit="1" customWidth="1"/>
    <col min="26" max="16384" width="9.140625" style="2"/>
  </cols>
  <sheetData>
    <row r="1" spans="1:24" ht="16.5" customHeight="1" x14ac:dyDescent="0.3">
      <c r="A1" s="101" t="s">
        <v>48</v>
      </c>
      <c r="B1" s="75" t="s">
        <v>26</v>
      </c>
      <c r="C1" s="75" t="s">
        <v>51</v>
      </c>
      <c r="D1" s="77" t="s">
        <v>27</v>
      </c>
      <c r="E1" s="79" t="s">
        <v>31</v>
      </c>
      <c r="F1" s="79" t="s">
        <v>30</v>
      </c>
      <c r="G1" s="79" t="s">
        <v>29</v>
      </c>
      <c r="H1" s="79" t="s">
        <v>28</v>
      </c>
      <c r="I1" s="79" t="s">
        <v>32</v>
      </c>
      <c r="J1" s="79" t="s">
        <v>33</v>
      </c>
      <c r="K1" s="79" t="s">
        <v>34</v>
      </c>
      <c r="L1" s="88" t="s">
        <v>58</v>
      </c>
      <c r="M1" s="89"/>
      <c r="N1" s="89"/>
      <c r="O1" s="89"/>
      <c r="P1" s="89"/>
      <c r="Q1" s="89"/>
      <c r="R1" s="89"/>
      <c r="S1" s="89"/>
      <c r="T1" s="89"/>
      <c r="U1" s="89"/>
      <c r="V1" s="89"/>
      <c r="W1" s="90"/>
    </row>
    <row r="2" spans="1:24" ht="16.5" customHeight="1" thickBot="1" x14ac:dyDescent="0.35">
      <c r="A2" s="102"/>
      <c r="B2" s="76"/>
      <c r="C2" s="76"/>
      <c r="D2" s="78"/>
      <c r="E2" s="80"/>
      <c r="F2" s="80"/>
      <c r="G2" s="80"/>
      <c r="H2" s="80"/>
      <c r="I2" s="80"/>
      <c r="J2" s="80"/>
      <c r="K2" s="80"/>
      <c r="L2" s="18" t="s">
        <v>35</v>
      </c>
      <c r="M2" s="19" t="s">
        <v>36</v>
      </c>
      <c r="N2" s="19" t="s">
        <v>37</v>
      </c>
      <c r="O2" s="19" t="s">
        <v>38</v>
      </c>
      <c r="P2" s="19" t="s">
        <v>39</v>
      </c>
      <c r="Q2" s="19" t="s">
        <v>40</v>
      </c>
      <c r="R2" s="19" t="s">
        <v>41</v>
      </c>
      <c r="S2" s="19" t="s">
        <v>42</v>
      </c>
      <c r="T2" s="19" t="s">
        <v>43</v>
      </c>
      <c r="U2" s="19" t="s">
        <v>44</v>
      </c>
      <c r="V2" s="19" t="s">
        <v>45</v>
      </c>
      <c r="W2" s="20" t="s">
        <v>46</v>
      </c>
    </row>
    <row r="3" spans="1:24" ht="15.75" customHeight="1" x14ac:dyDescent="0.3">
      <c r="A3" s="91" t="s">
        <v>55</v>
      </c>
      <c r="B3" s="92"/>
      <c r="C3" s="92"/>
      <c r="D3" s="92"/>
      <c r="E3" s="92"/>
      <c r="F3" s="92"/>
      <c r="G3" s="92"/>
      <c r="H3" s="92"/>
      <c r="I3" s="92"/>
      <c r="J3" s="92"/>
      <c r="K3" s="92"/>
      <c r="L3" s="42"/>
      <c r="M3" s="43"/>
      <c r="N3" s="43"/>
      <c r="O3" s="43"/>
      <c r="P3" s="43"/>
      <c r="Q3" s="43"/>
      <c r="R3" s="43"/>
      <c r="S3" s="43"/>
      <c r="T3" s="43"/>
      <c r="U3" s="43"/>
      <c r="V3" s="43"/>
      <c r="W3" s="44"/>
    </row>
    <row r="4" spans="1:24" ht="33" x14ac:dyDescent="0.3">
      <c r="A4" s="3">
        <v>1</v>
      </c>
      <c r="B4" s="33" t="s">
        <v>101</v>
      </c>
      <c r="C4" s="4" t="s">
        <v>61</v>
      </c>
      <c r="D4" s="69" t="s">
        <v>1</v>
      </c>
      <c r="E4" s="34" t="s">
        <v>99</v>
      </c>
      <c r="F4" s="35" t="s">
        <v>62</v>
      </c>
      <c r="G4" s="35">
        <v>12</v>
      </c>
      <c r="H4" s="5">
        <v>1263</v>
      </c>
      <c r="I4" s="5"/>
      <c r="J4" s="5">
        <f>G4*H4</f>
        <v>15156</v>
      </c>
      <c r="K4" s="5">
        <f>G4*(H4+I4)</f>
        <v>15156</v>
      </c>
      <c r="L4" s="68">
        <f>$H4</f>
        <v>1263</v>
      </c>
      <c r="M4" s="65">
        <f t="shared" ref="M4:W4" si="0">$H4</f>
        <v>1263</v>
      </c>
      <c r="N4" s="65">
        <f t="shared" si="0"/>
        <v>1263</v>
      </c>
      <c r="O4" s="65">
        <f t="shared" si="0"/>
        <v>1263</v>
      </c>
      <c r="P4" s="65">
        <f t="shared" si="0"/>
        <v>1263</v>
      </c>
      <c r="Q4" s="65">
        <f t="shared" si="0"/>
        <v>1263</v>
      </c>
      <c r="R4" s="65">
        <f t="shared" si="0"/>
        <v>1263</v>
      </c>
      <c r="S4" s="65">
        <f t="shared" si="0"/>
        <v>1263</v>
      </c>
      <c r="T4" s="65">
        <f t="shared" si="0"/>
        <v>1263</v>
      </c>
      <c r="U4" s="65">
        <f t="shared" si="0"/>
        <v>1263</v>
      </c>
      <c r="V4" s="65">
        <f t="shared" si="0"/>
        <v>1263</v>
      </c>
      <c r="W4" s="66">
        <f t="shared" si="0"/>
        <v>1263</v>
      </c>
    </row>
    <row r="5" spans="1:24" ht="66" x14ac:dyDescent="0.3">
      <c r="A5" s="3">
        <v>2</v>
      </c>
      <c r="B5" s="36" t="s">
        <v>102</v>
      </c>
      <c r="C5" s="37" t="s">
        <v>61</v>
      </c>
      <c r="D5" s="69" t="s">
        <v>2</v>
      </c>
      <c r="E5" s="34" t="s">
        <v>99</v>
      </c>
      <c r="F5" s="35" t="s">
        <v>62</v>
      </c>
      <c r="G5" s="35">
        <v>12</v>
      </c>
      <c r="H5" s="5">
        <v>864</v>
      </c>
      <c r="I5" s="5"/>
      <c r="J5" s="5">
        <f t="shared" ref="J5:J18" si="1">G5*H5</f>
        <v>10368</v>
      </c>
      <c r="K5" s="5">
        <f t="shared" ref="K5:K18" si="2">G5*(H5+I5)</f>
        <v>10368</v>
      </c>
      <c r="L5" s="68">
        <f t="shared" ref="L5:W10" si="3">$H5</f>
        <v>864</v>
      </c>
      <c r="M5" s="65">
        <f t="shared" si="3"/>
        <v>864</v>
      </c>
      <c r="N5" s="65">
        <f t="shared" si="3"/>
        <v>864</v>
      </c>
      <c r="O5" s="65">
        <f t="shared" si="3"/>
        <v>864</v>
      </c>
      <c r="P5" s="65">
        <f t="shared" si="3"/>
        <v>864</v>
      </c>
      <c r="Q5" s="65">
        <f t="shared" si="3"/>
        <v>864</v>
      </c>
      <c r="R5" s="65">
        <f t="shared" si="3"/>
        <v>864</v>
      </c>
      <c r="S5" s="65">
        <f t="shared" si="3"/>
        <v>864</v>
      </c>
      <c r="T5" s="65">
        <f t="shared" si="3"/>
        <v>864</v>
      </c>
      <c r="U5" s="65">
        <f t="shared" si="3"/>
        <v>864</v>
      </c>
      <c r="V5" s="65">
        <f t="shared" si="3"/>
        <v>864</v>
      </c>
      <c r="W5" s="66">
        <f t="shared" si="3"/>
        <v>864</v>
      </c>
    </row>
    <row r="6" spans="1:24" ht="33" x14ac:dyDescent="0.3">
      <c r="A6" s="3">
        <v>3</v>
      </c>
      <c r="B6" s="62" t="s">
        <v>103</v>
      </c>
      <c r="C6" s="37" t="s">
        <v>61</v>
      </c>
      <c r="D6" s="69" t="s">
        <v>1</v>
      </c>
      <c r="E6" s="34" t="s">
        <v>99</v>
      </c>
      <c r="F6" s="35" t="s">
        <v>62</v>
      </c>
      <c r="G6" s="35">
        <v>12</v>
      </c>
      <c r="H6" s="5">
        <v>1263</v>
      </c>
      <c r="I6" s="5"/>
      <c r="J6" s="5">
        <f t="shared" si="1"/>
        <v>15156</v>
      </c>
      <c r="K6" s="5">
        <f t="shared" si="2"/>
        <v>15156</v>
      </c>
      <c r="L6" s="68">
        <f t="shared" si="3"/>
        <v>1263</v>
      </c>
      <c r="M6" s="65">
        <f t="shared" si="3"/>
        <v>1263</v>
      </c>
      <c r="N6" s="65">
        <f t="shared" si="3"/>
        <v>1263</v>
      </c>
      <c r="O6" s="65">
        <f t="shared" si="3"/>
        <v>1263</v>
      </c>
      <c r="P6" s="65">
        <f t="shared" si="3"/>
        <v>1263</v>
      </c>
      <c r="Q6" s="65">
        <f t="shared" si="3"/>
        <v>1263</v>
      </c>
      <c r="R6" s="65">
        <f t="shared" si="3"/>
        <v>1263</v>
      </c>
      <c r="S6" s="65">
        <f t="shared" si="3"/>
        <v>1263</v>
      </c>
      <c r="T6" s="65">
        <f t="shared" si="3"/>
        <v>1263</v>
      </c>
      <c r="U6" s="65">
        <f t="shared" si="3"/>
        <v>1263</v>
      </c>
      <c r="V6" s="65">
        <f t="shared" si="3"/>
        <v>1263</v>
      </c>
      <c r="W6" s="66">
        <f t="shared" si="3"/>
        <v>1263</v>
      </c>
    </row>
    <row r="7" spans="1:24" ht="66" x14ac:dyDescent="0.3">
      <c r="A7" s="3">
        <v>4</v>
      </c>
      <c r="B7" s="36" t="s">
        <v>104</v>
      </c>
      <c r="C7" s="37" t="s">
        <v>61</v>
      </c>
      <c r="D7" s="69" t="s">
        <v>2</v>
      </c>
      <c r="E7" s="34" t="s">
        <v>99</v>
      </c>
      <c r="F7" s="35" t="s">
        <v>62</v>
      </c>
      <c r="G7" s="35">
        <v>12</v>
      </c>
      <c r="H7" s="5">
        <v>864</v>
      </c>
      <c r="I7" s="5"/>
      <c r="J7" s="5">
        <f>G7*H7</f>
        <v>10368</v>
      </c>
      <c r="K7" s="5">
        <f>G7*(H7+I7)</f>
        <v>10368</v>
      </c>
      <c r="L7" s="68">
        <f t="shared" ref="L7:W7" si="4">$H7</f>
        <v>864</v>
      </c>
      <c r="M7" s="65">
        <f t="shared" si="4"/>
        <v>864</v>
      </c>
      <c r="N7" s="65">
        <f t="shared" si="4"/>
        <v>864</v>
      </c>
      <c r="O7" s="65">
        <f t="shared" si="4"/>
        <v>864</v>
      </c>
      <c r="P7" s="65">
        <f t="shared" si="4"/>
        <v>864</v>
      </c>
      <c r="Q7" s="65">
        <f t="shared" si="4"/>
        <v>864</v>
      </c>
      <c r="R7" s="65">
        <f t="shared" si="4"/>
        <v>864</v>
      </c>
      <c r="S7" s="65">
        <f t="shared" si="4"/>
        <v>864</v>
      </c>
      <c r="T7" s="65">
        <f t="shared" si="4"/>
        <v>864</v>
      </c>
      <c r="U7" s="65">
        <f t="shared" si="4"/>
        <v>864</v>
      </c>
      <c r="V7" s="65">
        <f t="shared" si="4"/>
        <v>864</v>
      </c>
      <c r="W7" s="66">
        <f t="shared" si="4"/>
        <v>864</v>
      </c>
    </row>
    <row r="8" spans="1:24" ht="82.5" x14ac:dyDescent="0.3">
      <c r="A8" s="3">
        <v>5</v>
      </c>
      <c r="B8" s="62" t="s">
        <v>105</v>
      </c>
      <c r="C8" s="62" t="s">
        <v>106</v>
      </c>
      <c r="D8" s="69" t="s">
        <v>4</v>
      </c>
      <c r="E8" s="34" t="s">
        <v>99</v>
      </c>
      <c r="F8" s="35" t="s">
        <v>63</v>
      </c>
      <c r="G8" s="35">
        <v>1</v>
      </c>
      <c r="H8" s="5">
        <v>10000</v>
      </c>
      <c r="I8" s="5">
        <f>H8*19%</f>
        <v>1900</v>
      </c>
      <c r="J8" s="5">
        <f>G8*H8</f>
        <v>10000</v>
      </c>
      <c r="K8" s="5">
        <f>G8*(H8+I8)</f>
        <v>11900</v>
      </c>
      <c r="L8" s="68">
        <f>$K8</f>
        <v>11900</v>
      </c>
      <c r="M8" s="70"/>
      <c r="N8" s="70"/>
      <c r="O8" s="70"/>
      <c r="P8" s="70"/>
      <c r="Q8" s="70"/>
      <c r="R8" s="70"/>
      <c r="S8" s="70"/>
      <c r="T8" s="70"/>
      <c r="U8" s="70"/>
      <c r="V8" s="70"/>
      <c r="W8" s="71"/>
    </row>
    <row r="9" spans="1:24" ht="99" x14ac:dyDescent="0.3">
      <c r="A9" s="3">
        <v>6</v>
      </c>
      <c r="B9" s="63" t="s">
        <v>65</v>
      </c>
      <c r="C9" s="63" t="s">
        <v>112</v>
      </c>
      <c r="D9" s="69" t="s">
        <v>6</v>
      </c>
      <c r="E9" s="34" t="s">
        <v>99</v>
      </c>
      <c r="F9" s="35" t="s">
        <v>62</v>
      </c>
      <c r="G9" s="35">
        <v>12</v>
      </c>
      <c r="H9" s="5">
        <v>1600</v>
      </c>
      <c r="I9" s="5"/>
      <c r="J9" s="5">
        <f>G9*H9</f>
        <v>19200</v>
      </c>
      <c r="K9" s="5">
        <f>G9*(H9+I9)</f>
        <v>19200</v>
      </c>
      <c r="L9" s="68">
        <f t="shared" ref="L9:W9" si="5">$H9</f>
        <v>1600</v>
      </c>
      <c r="M9" s="65">
        <f t="shared" si="5"/>
        <v>1600</v>
      </c>
      <c r="N9" s="65">
        <f t="shared" si="5"/>
        <v>1600</v>
      </c>
      <c r="O9" s="65">
        <f t="shared" si="5"/>
        <v>1600</v>
      </c>
      <c r="P9" s="65">
        <f t="shared" si="5"/>
        <v>1600</v>
      </c>
      <c r="Q9" s="65">
        <f t="shared" si="5"/>
        <v>1600</v>
      </c>
      <c r="R9" s="65">
        <f t="shared" si="5"/>
        <v>1600</v>
      </c>
      <c r="S9" s="65">
        <f t="shared" si="5"/>
        <v>1600</v>
      </c>
      <c r="T9" s="65">
        <f t="shared" si="5"/>
        <v>1600</v>
      </c>
      <c r="U9" s="65">
        <f t="shared" si="5"/>
        <v>1600</v>
      </c>
      <c r="V9" s="65">
        <f t="shared" si="5"/>
        <v>1600</v>
      </c>
      <c r="W9" s="66">
        <f t="shared" si="5"/>
        <v>1600</v>
      </c>
    </row>
    <row r="10" spans="1:24" ht="49.5" x14ac:dyDescent="0.3">
      <c r="A10" s="3">
        <v>7</v>
      </c>
      <c r="B10" s="38" t="s">
        <v>66</v>
      </c>
      <c r="C10" s="38" t="s">
        <v>64</v>
      </c>
      <c r="D10" s="69" t="s">
        <v>12</v>
      </c>
      <c r="E10" s="34" t="s">
        <v>99</v>
      </c>
      <c r="F10" s="35" t="s">
        <v>63</v>
      </c>
      <c r="G10" s="35">
        <v>1</v>
      </c>
      <c r="H10" s="5">
        <v>480</v>
      </c>
      <c r="I10" s="5"/>
      <c r="J10" s="5">
        <f t="shared" si="1"/>
        <v>480</v>
      </c>
      <c r="K10" s="5">
        <f t="shared" si="2"/>
        <v>480</v>
      </c>
      <c r="L10" s="68">
        <f t="shared" si="3"/>
        <v>480</v>
      </c>
      <c r="M10" s="65"/>
      <c r="N10" s="65"/>
      <c r="O10" s="65"/>
      <c r="P10" s="65"/>
      <c r="Q10" s="65"/>
      <c r="R10" s="65"/>
      <c r="S10" s="65"/>
      <c r="T10" s="65"/>
      <c r="U10" s="65"/>
      <c r="V10" s="65"/>
      <c r="W10" s="66"/>
    </row>
    <row r="11" spans="1:24" ht="33" x14ac:dyDescent="0.3">
      <c r="A11" s="3">
        <v>8</v>
      </c>
      <c r="B11" s="38" t="s">
        <v>67</v>
      </c>
      <c r="C11" s="38" t="s">
        <v>68</v>
      </c>
      <c r="D11" s="69" t="s">
        <v>8</v>
      </c>
      <c r="E11" s="34" t="s">
        <v>100</v>
      </c>
      <c r="F11" s="35" t="s">
        <v>62</v>
      </c>
      <c r="G11" s="35">
        <v>12</v>
      </c>
      <c r="H11" s="5">
        <v>120</v>
      </c>
      <c r="I11" s="5">
        <f t="shared" ref="I11:I17" si="6">H11*19%</f>
        <v>22.8</v>
      </c>
      <c r="J11" s="5">
        <f t="shared" si="1"/>
        <v>1440</v>
      </c>
      <c r="K11" s="5">
        <f t="shared" si="2"/>
        <v>1713.6000000000001</v>
      </c>
      <c r="L11" s="68">
        <f>$H11+$I11</f>
        <v>142.80000000000001</v>
      </c>
      <c r="M11" s="65">
        <f t="shared" ref="M11:W16" si="7">$H11+$I11</f>
        <v>142.80000000000001</v>
      </c>
      <c r="N11" s="65">
        <f t="shared" si="7"/>
        <v>142.80000000000001</v>
      </c>
      <c r="O11" s="65">
        <f t="shared" si="7"/>
        <v>142.80000000000001</v>
      </c>
      <c r="P11" s="65">
        <f t="shared" si="7"/>
        <v>142.80000000000001</v>
      </c>
      <c r="Q11" s="65">
        <f t="shared" si="7"/>
        <v>142.80000000000001</v>
      </c>
      <c r="R11" s="65">
        <f t="shared" si="7"/>
        <v>142.80000000000001</v>
      </c>
      <c r="S11" s="65">
        <f t="shared" si="7"/>
        <v>142.80000000000001</v>
      </c>
      <c r="T11" s="65">
        <f t="shared" si="7"/>
        <v>142.80000000000001</v>
      </c>
      <c r="U11" s="65">
        <f t="shared" si="7"/>
        <v>142.80000000000001</v>
      </c>
      <c r="V11" s="65">
        <f t="shared" si="7"/>
        <v>142.80000000000001</v>
      </c>
      <c r="W11" s="66">
        <f t="shared" si="7"/>
        <v>142.80000000000001</v>
      </c>
    </row>
    <row r="12" spans="1:24" ht="33" x14ac:dyDescent="0.3">
      <c r="A12" s="3">
        <v>9</v>
      </c>
      <c r="B12" s="38" t="s">
        <v>67</v>
      </c>
      <c r="C12" s="38" t="s">
        <v>107</v>
      </c>
      <c r="D12" s="69" t="s">
        <v>8</v>
      </c>
      <c r="E12" s="34" t="s">
        <v>100</v>
      </c>
      <c r="F12" s="35" t="s">
        <v>62</v>
      </c>
      <c r="G12" s="35">
        <v>12</v>
      </c>
      <c r="H12" s="5">
        <v>100</v>
      </c>
      <c r="I12" s="5">
        <f t="shared" si="6"/>
        <v>19</v>
      </c>
      <c r="J12" s="5">
        <f t="shared" si="1"/>
        <v>1200</v>
      </c>
      <c r="K12" s="5">
        <f t="shared" si="2"/>
        <v>1428</v>
      </c>
      <c r="L12" s="68">
        <f>$H12+$I12</f>
        <v>119</v>
      </c>
      <c r="M12" s="65">
        <f t="shared" si="7"/>
        <v>119</v>
      </c>
      <c r="N12" s="65">
        <f t="shared" si="7"/>
        <v>119</v>
      </c>
      <c r="O12" s="65">
        <f t="shared" si="7"/>
        <v>119</v>
      </c>
      <c r="P12" s="65">
        <f t="shared" si="7"/>
        <v>119</v>
      </c>
      <c r="Q12" s="65">
        <f t="shared" si="7"/>
        <v>119</v>
      </c>
      <c r="R12" s="65">
        <f t="shared" si="7"/>
        <v>119</v>
      </c>
      <c r="S12" s="65">
        <f t="shared" si="7"/>
        <v>119</v>
      </c>
      <c r="T12" s="65">
        <f t="shared" si="7"/>
        <v>119</v>
      </c>
      <c r="U12" s="65">
        <f t="shared" si="7"/>
        <v>119</v>
      </c>
      <c r="V12" s="65">
        <f t="shared" si="7"/>
        <v>119</v>
      </c>
      <c r="W12" s="66">
        <f t="shared" si="7"/>
        <v>119</v>
      </c>
    </row>
    <row r="13" spans="1:24" ht="33" x14ac:dyDescent="0.3">
      <c r="A13" s="3">
        <v>10</v>
      </c>
      <c r="B13" s="38" t="s">
        <v>67</v>
      </c>
      <c r="C13" s="38" t="s">
        <v>108</v>
      </c>
      <c r="D13" s="69" t="s">
        <v>8</v>
      </c>
      <c r="E13" s="34" t="s">
        <v>100</v>
      </c>
      <c r="F13" s="35" t="s">
        <v>62</v>
      </c>
      <c r="G13" s="35">
        <v>12</v>
      </c>
      <c r="H13" s="5">
        <v>60</v>
      </c>
      <c r="I13" s="5">
        <f t="shared" si="6"/>
        <v>11.4</v>
      </c>
      <c r="J13" s="5">
        <f t="shared" ref="J13" si="8">G13*H13</f>
        <v>720</v>
      </c>
      <c r="K13" s="5">
        <f t="shared" ref="K13" si="9">G13*(H13+I13)</f>
        <v>856.80000000000007</v>
      </c>
      <c r="L13" s="68">
        <f>$H13+$I13</f>
        <v>71.400000000000006</v>
      </c>
      <c r="M13" s="65">
        <f t="shared" si="7"/>
        <v>71.400000000000006</v>
      </c>
      <c r="N13" s="65">
        <f t="shared" si="7"/>
        <v>71.400000000000006</v>
      </c>
      <c r="O13" s="65">
        <f t="shared" si="7"/>
        <v>71.400000000000006</v>
      </c>
      <c r="P13" s="65">
        <f t="shared" si="7"/>
        <v>71.400000000000006</v>
      </c>
      <c r="Q13" s="65">
        <f t="shared" si="7"/>
        <v>71.400000000000006</v>
      </c>
      <c r="R13" s="65">
        <f t="shared" si="7"/>
        <v>71.400000000000006</v>
      </c>
      <c r="S13" s="65">
        <f t="shared" si="7"/>
        <v>71.400000000000006</v>
      </c>
      <c r="T13" s="65">
        <f t="shared" si="7"/>
        <v>71.400000000000006</v>
      </c>
      <c r="U13" s="65">
        <f t="shared" si="7"/>
        <v>71.400000000000006</v>
      </c>
      <c r="V13" s="65">
        <f t="shared" si="7"/>
        <v>71.400000000000006</v>
      </c>
      <c r="W13" s="66">
        <f t="shared" si="7"/>
        <v>71.400000000000006</v>
      </c>
    </row>
    <row r="14" spans="1:24" ht="82.5" x14ac:dyDescent="0.3">
      <c r="A14" s="3">
        <v>10</v>
      </c>
      <c r="B14" s="38" t="s">
        <v>69</v>
      </c>
      <c r="C14" s="38" t="s">
        <v>70</v>
      </c>
      <c r="D14" s="69" t="s">
        <v>4</v>
      </c>
      <c r="E14" s="34" t="s">
        <v>99</v>
      </c>
      <c r="F14" s="35" t="s">
        <v>62</v>
      </c>
      <c r="G14" s="35">
        <v>12</v>
      </c>
      <c r="H14" s="5">
        <v>200</v>
      </c>
      <c r="I14" s="5">
        <f t="shared" si="6"/>
        <v>38</v>
      </c>
      <c r="J14" s="5">
        <f t="shared" ref="J14:J17" si="10">G14*H14</f>
        <v>2400</v>
      </c>
      <c r="K14" s="5">
        <f t="shared" si="2"/>
        <v>2856</v>
      </c>
      <c r="L14" s="68">
        <f>$H14+$I14</f>
        <v>238</v>
      </c>
      <c r="M14" s="65">
        <f t="shared" si="7"/>
        <v>238</v>
      </c>
      <c r="N14" s="65">
        <f t="shared" si="7"/>
        <v>238</v>
      </c>
      <c r="O14" s="65">
        <f t="shared" si="7"/>
        <v>238</v>
      </c>
      <c r="P14" s="65">
        <f t="shared" si="7"/>
        <v>238</v>
      </c>
      <c r="Q14" s="65">
        <f t="shared" si="7"/>
        <v>238</v>
      </c>
      <c r="R14" s="65">
        <f t="shared" si="7"/>
        <v>238</v>
      </c>
      <c r="S14" s="65">
        <f t="shared" si="7"/>
        <v>238</v>
      </c>
      <c r="T14" s="65">
        <f t="shared" si="7"/>
        <v>238</v>
      </c>
      <c r="U14" s="65">
        <f t="shared" si="7"/>
        <v>238</v>
      </c>
      <c r="V14" s="65">
        <f t="shared" si="7"/>
        <v>238</v>
      </c>
      <c r="W14" s="66">
        <f t="shared" si="7"/>
        <v>238</v>
      </c>
    </row>
    <row r="15" spans="1:24" ht="264" x14ac:dyDescent="0.3">
      <c r="A15" s="3">
        <v>11</v>
      </c>
      <c r="B15" s="38" t="s">
        <v>109</v>
      </c>
      <c r="C15" s="63" t="s">
        <v>123</v>
      </c>
      <c r="D15" s="40" t="s">
        <v>5</v>
      </c>
      <c r="E15" s="34" t="s">
        <v>100</v>
      </c>
      <c r="F15" s="35" t="s">
        <v>63</v>
      </c>
      <c r="G15" s="35">
        <v>250</v>
      </c>
      <c r="H15" s="5">
        <v>4</v>
      </c>
      <c r="I15" s="5">
        <f t="shared" si="6"/>
        <v>0.76</v>
      </c>
      <c r="J15" s="5">
        <f t="shared" si="10"/>
        <v>1000</v>
      </c>
      <c r="K15" s="5">
        <f>G15*(H15+I15)*12</f>
        <v>14280</v>
      </c>
      <c r="L15" s="68">
        <f>G15*(H15+I15)</f>
        <v>1190</v>
      </c>
      <c r="M15" s="65">
        <f t="shared" ref="M15:W16" si="11">L15</f>
        <v>1190</v>
      </c>
      <c r="N15" s="65">
        <f t="shared" si="11"/>
        <v>1190</v>
      </c>
      <c r="O15" s="65">
        <f t="shared" si="11"/>
        <v>1190</v>
      </c>
      <c r="P15" s="65">
        <f t="shared" si="11"/>
        <v>1190</v>
      </c>
      <c r="Q15" s="65">
        <f t="shared" si="11"/>
        <v>1190</v>
      </c>
      <c r="R15" s="65">
        <f t="shared" si="11"/>
        <v>1190</v>
      </c>
      <c r="S15" s="65">
        <f t="shared" si="11"/>
        <v>1190</v>
      </c>
      <c r="T15" s="65">
        <f t="shared" si="11"/>
        <v>1190</v>
      </c>
      <c r="U15" s="65">
        <f t="shared" si="11"/>
        <v>1190</v>
      </c>
      <c r="V15" s="65">
        <f t="shared" si="11"/>
        <v>1190</v>
      </c>
      <c r="W15" s="66">
        <f t="shared" si="11"/>
        <v>1190</v>
      </c>
      <c r="X15" s="67"/>
    </row>
    <row r="16" spans="1:24" ht="132" x14ac:dyDescent="0.3">
      <c r="A16" s="3">
        <v>11</v>
      </c>
      <c r="B16" s="38" t="s">
        <v>110</v>
      </c>
      <c r="C16" s="63" t="s">
        <v>122</v>
      </c>
      <c r="D16" s="69" t="s">
        <v>5</v>
      </c>
      <c r="E16" s="34" t="s">
        <v>100</v>
      </c>
      <c r="F16" s="35" t="s">
        <v>62</v>
      </c>
      <c r="G16" s="35">
        <v>12</v>
      </c>
      <c r="H16" s="5">
        <v>185</v>
      </c>
      <c r="I16" s="5">
        <f t="shared" si="6"/>
        <v>35.15</v>
      </c>
      <c r="J16" s="5">
        <f t="shared" si="10"/>
        <v>2220</v>
      </c>
      <c r="K16" s="5">
        <f t="shared" ref="K16:K17" si="12">G16*(H16+I16)</f>
        <v>2641.8</v>
      </c>
      <c r="L16" s="68">
        <f>H16+I16</f>
        <v>220.15</v>
      </c>
      <c r="M16" s="65">
        <f t="shared" si="11"/>
        <v>220.15</v>
      </c>
      <c r="N16" s="65">
        <f t="shared" si="7"/>
        <v>220.15</v>
      </c>
      <c r="O16" s="65">
        <f t="shared" si="7"/>
        <v>220.15</v>
      </c>
      <c r="P16" s="65">
        <f t="shared" si="7"/>
        <v>220.15</v>
      </c>
      <c r="Q16" s="65">
        <f t="shared" si="7"/>
        <v>220.15</v>
      </c>
      <c r="R16" s="65">
        <f t="shared" si="7"/>
        <v>220.15</v>
      </c>
      <c r="S16" s="65">
        <f t="shared" si="7"/>
        <v>220.15</v>
      </c>
      <c r="T16" s="65">
        <f t="shared" si="7"/>
        <v>220.15</v>
      </c>
      <c r="U16" s="65">
        <f t="shared" si="7"/>
        <v>220.15</v>
      </c>
      <c r="V16" s="65">
        <f t="shared" si="7"/>
        <v>220.15</v>
      </c>
      <c r="W16" s="66">
        <f t="shared" si="7"/>
        <v>220.15</v>
      </c>
    </row>
    <row r="17" spans="1:25" ht="132" x14ac:dyDescent="0.3">
      <c r="A17" s="3">
        <v>11</v>
      </c>
      <c r="B17" s="38" t="s">
        <v>111</v>
      </c>
      <c r="C17" s="63" t="s">
        <v>115</v>
      </c>
      <c r="D17" s="69" t="s">
        <v>5</v>
      </c>
      <c r="E17" s="34" t="s">
        <v>99</v>
      </c>
      <c r="F17" s="35" t="s">
        <v>63</v>
      </c>
      <c r="G17" s="35">
        <v>1</v>
      </c>
      <c r="H17" s="5">
        <v>3000</v>
      </c>
      <c r="I17" s="5">
        <f t="shared" si="6"/>
        <v>570</v>
      </c>
      <c r="J17" s="5">
        <f t="shared" si="10"/>
        <v>3000</v>
      </c>
      <c r="K17" s="5">
        <f t="shared" si="12"/>
        <v>3570</v>
      </c>
      <c r="L17" s="68">
        <f>K17</f>
        <v>3570</v>
      </c>
      <c r="M17" s="65"/>
      <c r="N17" s="65"/>
      <c r="O17" s="65"/>
      <c r="P17" s="65"/>
      <c r="Q17" s="65"/>
      <c r="R17" s="65"/>
      <c r="S17" s="65"/>
      <c r="T17" s="65"/>
      <c r="U17" s="65"/>
      <c r="V17" s="65"/>
      <c r="W17" s="66"/>
    </row>
    <row r="18" spans="1:25" ht="83.25" thickBot="1" x14ac:dyDescent="0.35">
      <c r="A18" s="3">
        <v>13</v>
      </c>
      <c r="B18" s="38" t="s">
        <v>113</v>
      </c>
      <c r="C18" s="63" t="s">
        <v>124</v>
      </c>
      <c r="D18" s="40" t="s">
        <v>4</v>
      </c>
      <c r="E18" s="34" t="s">
        <v>100</v>
      </c>
      <c r="F18" s="35" t="s">
        <v>114</v>
      </c>
      <c r="G18" s="35">
        <v>1</v>
      </c>
      <c r="H18" s="5">
        <v>830</v>
      </c>
      <c r="I18" s="5">
        <f t="shared" ref="I18" si="13">H18*19%</f>
        <v>157.69999999999999</v>
      </c>
      <c r="J18" s="5">
        <f t="shared" si="1"/>
        <v>830</v>
      </c>
      <c r="K18" s="5">
        <f t="shared" si="2"/>
        <v>987.7</v>
      </c>
      <c r="L18" s="64"/>
      <c r="M18" s="70"/>
      <c r="N18" s="70">
        <f>330*1.19</f>
        <v>392.7</v>
      </c>
      <c r="O18" s="70">
        <f>100*1.19</f>
        <v>119</v>
      </c>
      <c r="P18" s="70">
        <f t="shared" ref="P18:S18" si="14">100*1.19</f>
        <v>119</v>
      </c>
      <c r="Q18" s="70">
        <f t="shared" si="14"/>
        <v>119</v>
      </c>
      <c r="R18" s="70">
        <f t="shared" si="14"/>
        <v>119</v>
      </c>
      <c r="S18" s="70">
        <f t="shared" si="14"/>
        <v>119</v>
      </c>
      <c r="T18" s="70"/>
      <c r="U18" s="70"/>
      <c r="V18" s="70"/>
      <c r="W18" s="71"/>
    </row>
    <row r="19" spans="1:25" s="1" customFormat="1" ht="18.75" thickBot="1" x14ac:dyDescent="0.4">
      <c r="A19" s="93" t="s">
        <v>52</v>
      </c>
      <c r="B19" s="94"/>
      <c r="C19" s="94"/>
      <c r="D19" s="94"/>
      <c r="E19" s="94"/>
      <c r="F19" s="94"/>
      <c r="G19" s="94"/>
      <c r="H19" s="94"/>
      <c r="I19" s="95"/>
      <c r="J19" s="22">
        <f t="shared" ref="J19:W19" si="15">SUM(J4:J18)</f>
        <v>93538</v>
      </c>
      <c r="K19" s="22">
        <f t="shared" si="15"/>
        <v>110961.90000000001</v>
      </c>
      <c r="L19" s="21">
        <f t="shared" si="15"/>
        <v>23785.350000000002</v>
      </c>
      <c r="M19" s="22">
        <f t="shared" si="15"/>
        <v>7835.3499999999995</v>
      </c>
      <c r="N19" s="22">
        <f t="shared" si="15"/>
        <v>8228.0499999999993</v>
      </c>
      <c r="O19" s="22">
        <f t="shared" si="15"/>
        <v>7954.3499999999995</v>
      </c>
      <c r="P19" s="22">
        <f t="shared" si="15"/>
        <v>7954.3499999999995</v>
      </c>
      <c r="Q19" s="22">
        <f t="shared" si="15"/>
        <v>7954.3499999999995</v>
      </c>
      <c r="R19" s="22">
        <f t="shared" si="15"/>
        <v>7954.3499999999995</v>
      </c>
      <c r="S19" s="22">
        <f t="shared" si="15"/>
        <v>7954.3499999999995</v>
      </c>
      <c r="T19" s="22">
        <f t="shared" si="15"/>
        <v>7835.3499999999995</v>
      </c>
      <c r="U19" s="22">
        <f t="shared" si="15"/>
        <v>7835.3499999999995</v>
      </c>
      <c r="V19" s="22">
        <f t="shared" si="15"/>
        <v>7835.3499999999995</v>
      </c>
      <c r="W19" s="23">
        <f t="shared" si="15"/>
        <v>7835.3499999999995</v>
      </c>
    </row>
    <row r="20" spans="1:25" ht="15.75" customHeight="1" x14ac:dyDescent="0.3">
      <c r="A20" s="96" t="s">
        <v>54</v>
      </c>
      <c r="B20" s="97"/>
      <c r="C20" s="97"/>
      <c r="D20" s="97"/>
      <c r="E20" s="97"/>
      <c r="F20" s="97"/>
      <c r="G20" s="97"/>
      <c r="H20" s="97"/>
      <c r="I20" s="97"/>
      <c r="J20" s="97"/>
      <c r="K20" s="97"/>
      <c r="L20" s="7"/>
      <c r="M20" s="8"/>
      <c r="N20" s="8"/>
      <c r="O20" s="8"/>
      <c r="P20" s="8"/>
      <c r="Q20" s="8"/>
      <c r="R20" s="8"/>
      <c r="S20" s="8"/>
      <c r="T20" s="8"/>
      <c r="U20" s="8"/>
      <c r="V20" s="8"/>
      <c r="W20" s="9"/>
    </row>
    <row r="21" spans="1:25" ht="99" x14ac:dyDescent="0.3">
      <c r="A21" s="3">
        <v>26</v>
      </c>
      <c r="B21" s="72" t="s">
        <v>116</v>
      </c>
      <c r="C21" s="63" t="s">
        <v>121</v>
      </c>
      <c r="D21" s="10" t="s">
        <v>4</v>
      </c>
      <c r="E21" s="35" t="s">
        <v>100</v>
      </c>
      <c r="F21" s="35" t="s">
        <v>114</v>
      </c>
      <c r="G21" s="35">
        <v>1</v>
      </c>
      <c r="H21" s="5">
        <v>25000</v>
      </c>
      <c r="I21" s="5">
        <f t="shared" ref="I21" si="16">H21*19%</f>
        <v>4750</v>
      </c>
      <c r="J21" s="5">
        <f>G21*H21</f>
        <v>25000</v>
      </c>
      <c r="K21" s="73">
        <f t="shared" ref="K21:K23" si="17">G21*(H21+I21)</f>
        <v>29750</v>
      </c>
      <c r="L21" s="41"/>
      <c r="M21" s="6"/>
      <c r="N21" s="6"/>
      <c r="O21" s="6"/>
      <c r="P21" s="6"/>
      <c r="Q21" s="6"/>
      <c r="R21" s="6"/>
      <c r="S21" s="6"/>
      <c r="T21" s="6"/>
      <c r="U21" s="6"/>
      <c r="V21" s="6">
        <f>1000*1.19</f>
        <v>1190</v>
      </c>
      <c r="W21" s="39">
        <f>24000*1.19</f>
        <v>28560</v>
      </c>
      <c r="Y21" s="74"/>
    </row>
    <row r="22" spans="1:25" ht="148.5" x14ac:dyDescent="0.3">
      <c r="A22" s="11">
        <v>27</v>
      </c>
      <c r="B22" s="63" t="s">
        <v>117</v>
      </c>
      <c r="C22" s="63" t="s">
        <v>118</v>
      </c>
      <c r="D22" s="40" t="s">
        <v>4</v>
      </c>
      <c r="E22" s="34" t="s">
        <v>99</v>
      </c>
      <c r="F22" s="35" t="s">
        <v>63</v>
      </c>
      <c r="G22" s="35">
        <v>1</v>
      </c>
      <c r="H22" s="5">
        <v>6000</v>
      </c>
      <c r="I22" s="5">
        <f>H22*19%</f>
        <v>1140</v>
      </c>
      <c r="J22" s="5">
        <f t="shared" ref="J22:J23" si="18">G22*H22</f>
        <v>6000</v>
      </c>
      <c r="K22" s="5">
        <f t="shared" si="17"/>
        <v>7140</v>
      </c>
      <c r="L22" s="41"/>
      <c r="M22" s="13"/>
      <c r="N22" s="13"/>
      <c r="O22" s="13"/>
      <c r="P22" s="13"/>
      <c r="Q22" s="13"/>
      <c r="R22" s="13"/>
      <c r="S22" s="13"/>
      <c r="T22" s="13"/>
      <c r="U22" s="13"/>
      <c r="V22" s="13"/>
      <c r="W22" s="39">
        <f>K22</f>
        <v>7140</v>
      </c>
    </row>
    <row r="23" spans="1:25" ht="83.25" thickBot="1" x14ac:dyDescent="0.35">
      <c r="A23" s="11">
        <v>28</v>
      </c>
      <c r="B23" s="63" t="s">
        <v>119</v>
      </c>
      <c r="C23" s="63" t="s">
        <v>120</v>
      </c>
      <c r="D23" s="40" t="s">
        <v>4</v>
      </c>
      <c r="E23" s="34" t="s">
        <v>99</v>
      </c>
      <c r="F23" s="35" t="s">
        <v>63</v>
      </c>
      <c r="G23" s="35">
        <v>1</v>
      </c>
      <c r="H23" s="5">
        <v>100</v>
      </c>
      <c r="I23" s="5">
        <f>H23*19%</f>
        <v>19</v>
      </c>
      <c r="J23" s="5">
        <f t="shared" si="18"/>
        <v>100</v>
      </c>
      <c r="K23" s="5">
        <f t="shared" si="17"/>
        <v>119</v>
      </c>
      <c r="L23" s="12"/>
      <c r="M23" s="13"/>
      <c r="N23" s="13"/>
      <c r="O23" s="13"/>
      <c r="P23" s="13"/>
      <c r="Q23" s="13"/>
      <c r="R23" s="13"/>
      <c r="S23" s="13"/>
      <c r="T23" s="13"/>
      <c r="U23" s="13"/>
      <c r="V23" s="13"/>
      <c r="W23" s="39">
        <f>K23</f>
        <v>119</v>
      </c>
    </row>
    <row r="24" spans="1:25" s="1" customFormat="1" ht="18.75" thickBot="1" x14ac:dyDescent="0.4">
      <c r="A24" s="93" t="s">
        <v>53</v>
      </c>
      <c r="B24" s="94"/>
      <c r="C24" s="94"/>
      <c r="D24" s="94"/>
      <c r="E24" s="94"/>
      <c r="F24" s="94"/>
      <c r="G24" s="94"/>
      <c r="H24" s="94"/>
      <c r="I24" s="95"/>
      <c r="J24" s="22">
        <f t="shared" ref="J24:W24" si="19">SUM(J21:J23)</f>
        <v>31100</v>
      </c>
      <c r="K24" s="22">
        <f t="shared" si="19"/>
        <v>37009</v>
      </c>
      <c r="L24" s="21">
        <f t="shared" si="19"/>
        <v>0</v>
      </c>
      <c r="M24" s="22">
        <f t="shared" si="19"/>
        <v>0</v>
      </c>
      <c r="N24" s="22">
        <f t="shared" si="19"/>
        <v>0</v>
      </c>
      <c r="O24" s="22">
        <f t="shared" si="19"/>
        <v>0</v>
      </c>
      <c r="P24" s="22">
        <f t="shared" si="19"/>
        <v>0</v>
      </c>
      <c r="Q24" s="22">
        <f t="shared" si="19"/>
        <v>0</v>
      </c>
      <c r="R24" s="22">
        <f t="shared" si="19"/>
        <v>0</v>
      </c>
      <c r="S24" s="22">
        <f t="shared" si="19"/>
        <v>0</v>
      </c>
      <c r="T24" s="22">
        <f t="shared" si="19"/>
        <v>0</v>
      </c>
      <c r="U24" s="22">
        <f t="shared" si="19"/>
        <v>0</v>
      </c>
      <c r="V24" s="22">
        <f t="shared" si="19"/>
        <v>1190</v>
      </c>
      <c r="W24" s="23">
        <f t="shared" si="19"/>
        <v>35819</v>
      </c>
    </row>
    <row r="25" spans="1:25" s="1" customFormat="1" ht="18.75" thickBot="1" x14ac:dyDescent="0.4">
      <c r="A25" s="98" t="s">
        <v>47</v>
      </c>
      <c r="B25" s="99"/>
      <c r="C25" s="99"/>
      <c r="D25" s="99"/>
      <c r="E25" s="99"/>
      <c r="F25" s="99"/>
      <c r="G25" s="99"/>
      <c r="H25" s="99"/>
      <c r="I25" s="100"/>
      <c r="J25" s="24">
        <f t="shared" ref="J25:W25" si="20">J19+J24</f>
        <v>124638</v>
      </c>
      <c r="K25" s="25">
        <f t="shared" si="20"/>
        <v>147970.90000000002</v>
      </c>
      <c r="L25" s="24">
        <f t="shared" si="20"/>
        <v>23785.350000000002</v>
      </c>
      <c r="M25" s="25">
        <f t="shared" si="20"/>
        <v>7835.3499999999995</v>
      </c>
      <c r="N25" s="25">
        <f t="shared" si="20"/>
        <v>8228.0499999999993</v>
      </c>
      <c r="O25" s="25">
        <f t="shared" si="20"/>
        <v>7954.3499999999995</v>
      </c>
      <c r="P25" s="25">
        <f t="shared" si="20"/>
        <v>7954.3499999999995</v>
      </c>
      <c r="Q25" s="25">
        <f t="shared" si="20"/>
        <v>7954.3499999999995</v>
      </c>
      <c r="R25" s="25">
        <f t="shared" si="20"/>
        <v>7954.3499999999995</v>
      </c>
      <c r="S25" s="25">
        <f t="shared" si="20"/>
        <v>7954.3499999999995</v>
      </c>
      <c r="T25" s="25">
        <f t="shared" si="20"/>
        <v>7835.3499999999995</v>
      </c>
      <c r="U25" s="25">
        <f t="shared" si="20"/>
        <v>7835.3499999999995</v>
      </c>
      <c r="V25" s="25">
        <f t="shared" si="20"/>
        <v>9025.3499999999985</v>
      </c>
      <c r="W25" s="26">
        <f t="shared" si="20"/>
        <v>43654.35</v>
      </c>
    </row>
    <row r="26" spans="1:25" ht="17.25" thickBot="1" x14ac:dyDescent="0.35"/>
    <row r="27" spans="1:25" ht="27" customHeight="1" thickBot="1" x14ac:dyDescent="0.35">
      <c r="A27" s="81" t="s">
        <v>49</v>
      </c>
      <c r="B27" s="82"/>
      <c r="C27" s="82"/>
      <c r="D27" s="83"/>
      <c r="E27" s="116">
        <f>E28+E29</f>
        <v>147970.9</v>
      </c>
      <c r="F27" s="17" t="s">
        <v>50</v>
      </c>
    </row>
    <row r="28" spans="1:25" ht="38.25" customHeight="1" x14ac:dyDescent="0.3">
      <c r="A28" s="84" t="s">
        <v>56</v>
      </c>
      <c r="B28" s="85"/>
      <c r="C28" s="85"/>
      <c r="D28" s="85"/>
      <c r="E28" s="117">
        <v>110961.9</v>
      </c>
      <c r="F28" s="27" t="s">
        <v>50</v>
      </c>
    </row>
    <row r="29" spans="1:25" ht="69.75" customHeight="1" thickBot="1" x14ac:dyDescent="0.35">
      <c r="A29" s="86" t="s">
        <v>57</v>
      </c>
      <c r="B29" s="87"/>
      <c r="C29" s="87"/>
      <c r="D29" s="87"/>
      <c r="E29" s="118">
        <v>37009</v>
      </c>
      <c r="F29" s="28" t="s">
        <v>50</v>
      </c>
    </row>
  </sheetData>
  <mergeCells count="20">
    <mergeCell ref="A28:D28"/>
    <mergeCell ref="A29:D29"/>
    <mergeCell ref="L1:W1"/>
    <mergeCell ref="A3:K3"/>
    <mergeCell ref="A19:I19"/>
    <mergeCell ref="A20:K20"/>
    <mergeCell ref="A24:I24"/>
    <mergeCell ref="A25:I25"/>
    <mergeCell ref="G1:G2"/>
    <mergeCell ref="H1:H2"/>
    <mergeCell ref="I1:I2"/>
    <mergeCell ref="J1:J2"/>
    <mergeCell ref="K1:K2"/>
    <mergeCell ref="A1:A2"/>
    <mergeCell ref="B1:B2"/>
    <mergeCell ref="C1:C2"/>
    <mergeCell ref="D1:D2"/>
    <mergeCell ref="E1:E2"/>
    <mergeCell ref="F1:F2"/>
    <mergeCell ref="A27:D2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'Cheltuieli Eligibile'!$D$63</xm:f>
          </x14:formula1>
          <xm:sqref>D9</xm:sqref>
        </x14:dataValidation>
        <x14:dataValidation type="list" allowBlank="1" showInputMessage="1" showErrorMessage="1">
          <x14:formula1>
            <xm:f>'Cheltuieli Eligibile'!$C$2:$C$24</xm:f>
          </x14:formula1>
          <xm:sqref>D10:D17 D4:D8 D21</xm:sqref>
        </x14:dataValidation>
        <x14:dataValidation type="list" allowBlank="1" showInputMessage="1" showErrorMessage="1">
          <x14:formula1>
            <xm:f>'[1]Cheltuieli Eligibile'!#REF!</xm:f>
          </x14:formula1>
          <xm:sqref>E18 E21</xm:sqref>
        </x14:dataValidation>
        <x14:dataValidation type="list" allowBlank="1" showInputMessage="1" showErrorMessage="1">
          <x14:formula1>
            <xm:f>'[2]Cheltuieli Eligibile'!#REF!</xm:f>
          </x14:formula1>
          <xm:sqref>E22:E23</xm:sqref>
        </x14:dataValidation>
        <x14:dataValidation type="list" allowBlank="1" showInputMessage="1" showErrorMessage="1">
          <x14:formula1>
            <xm:f>'[2]Cheltuieli Eligibile'!#REF!</xm:f>
          </x14:formula1>
          <xm:sqref>D22:D23</xm:sqref>
        </x14:dataValidation>
        <x14:dataValidation type="list" allowBlank="1" showInputMessage="1" showErrorMessage="1">
          <x14:formula1>
            <xm:f>'Cheltuieli Eligibile'!$B$40:$B$41</xm:f>
          </x14:formula1>
          <xm:sqref>E4:E17</xm:sqref>
        </x14:dataValidation>
        <x14:dataValidation type="list" allowBlank="1" showInputMessage="1" showErrorMessage="1">
          <x14:formula1>
            <xm:f>'[1]Cheltuieli Eligibile'!#REF!</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4"/>
  <sheetViews>
    <sheetView topLeftCell="A22" workbookViewId="0">
      <selection activeCell="C18" sqref="C18"/>
    </sheetView>
  </sheetViews>
  <sheetFormatPr defaultRowHeight="16.5" x14ac:dyDescent="0.3"/>
  <cols>
    <col min="1" max="1" width="5.85546875" style="2" customWidth="1"/>
    <col min="2" max="2" width="70" style="2" customWidth="1"/>
    <col min="3" max="3" width="76" style="29" customWidth="1"/>
    <col min="4" max="4" width="8.85546875" style="2" customWidth="1"/>
    <col min="5" max="16384" width="9.140625" style="2"/>
  </cols>
  <sheetData>
    <row r="1" spans="1:3" ht="17.25" thickBot="1" x14ac:dyDescent="0.35">
      <c r="A1" s="103" t="s">
        <v>60</v>
      </c>
      <c r="B1" s="104"/>
      <c r="C1" s="105"/>
    </row>
    <row r="2" spans="1:3" x14ac:dyDescent="0.3">
      <c r="A2" s="106" t="s">
        <v>59</v>
      </c>
      <c r="B2" s="109" t="s">
        <v>0</v>
      </c>
      <c r="C2" s="32" t="s">
        <v>1</v>
      </c>
    </row>
    <row r="3" spans="1:3" x14ac:dyDescent="0.3">
      <c r="A3" s="107"/>
      <c r="B3" s="110"/>
      <c r="C3" s="31" t="s">
        <v>21</v>
      </c>
    </row>
    <row r="4" spans="1:3" ht="33" x14ac:dyDescent="0.3">
      <c r="A4" s="107"/>
      <c r="B4" s="110"/>
      <c r="C4" s="31" t="s">
        <v>2</v>
      </c>
    </row>
    <row r="5" spans="1:3" x14ac:dyDescent="0.3">
      <c r="A5" s="107"/>
      <c r="B5" s="111" t="s">
        <v>3</v>
      </c>
      <c r="C5" s="31" t="s">
        <v>22</v>
      </c>
    </row>
    <row r="6" spans="1:3" x14ac:dyDescent="0.3">
      <c r="A6" s="107"/>
      <c r="B6" s="111"/>
      <c r="C6" s="31" t="s">
        <v>23</v>
      </c>
    </row>
    <row r="7" spans="1:3" ht="66" x14ac:dyDescent="0.3">
      <c r="A7" s="107"/>
      <c r="B7" s="111"/>
      <c r="C7" s="31" t="s">
        <v>24</v>
      </c>
    </row>
    <row r="8" spans="1:3" x14ac:dyDescent="0.3">
      <c r="A8" s="107"/>
      <c r="B8" s="111"/>
      <c r="C8" s="31" t="s">
        <v>25</v>
      </c>
    </row>
    <row r="9" spans="1:3" ht="49.5" x14ac:dyDescent="0.3">
      <c r="A9" s="107"/>
      <c r="B9" s="33" t="s">
        <v>4</v>
      </c>
      <c r="C9" s="31" t="s">
        <v>4</v>
      </c>
    </row>
    <row r="10" spans="1:3" ht="66" x14ac:dyDescent="0.3">
      <c r="A10" s="107"/>
      <c r="B10" s="33" t="s">
        <v>5</v>
      </c>
      <c r="C10" s="31" t="s">
        <v>5</v>
      </c>
    </row>
    <row r="11" spans="1:3" ht="49.5" x14ac:dyDescent="0.3">
      <c r="A11" s="107"/>
      <c r="B11" s="33" t="s">
        <v>6</v>
      </c>
      <c r="C11" s="31" t="s">
        <v>6</v>
      </c>
    </row>
    <row r="12" spans="1:3" ht="66" x14ac:dyDescent="0.3">
      <c r="A12" s="107"/>
      <c r="B12" s="33" t="s">
        <v>7</v>
      </c>
      <c r="C12" s="31" t="s">
        <v>7</v>
      </c>
    </row>
    <row r="13" spans="1:3" x14ac:dyDescent="0.3">
      <c r="A13" s="107"/>
      <c r="B13" s="33" t="s">
        <v>8</v>
      </c>
      <c r="C13" s="31" t="s">
        <v>8</v>
      </c>
    </row>
    <row r="14" spans="1:3" ht="33" x14ac:dyDescent="0.3">
      <c r="A14" s="107"/>
      <c r="B14" s="33" t="s">
        <v>9</v>
      </c>
      <c r="C14" s="31" t="s">
        <v>9</v>
      </c>
    </row>
    <row r="15" spans="1:3" ht="33" x14ac:dyDescent="0.3">
      <c r="A15" s="107"/>
      <c r="B15" s="33" t="s">
        <v>19</v>
      </c>
      <c r="C15" s="31" t="s">
        <v>19</v>
      </c>
    </row>
    <row r="16" spans="1:3" x14ac:dyDescent="0.3">
      <c r="A16" s="107"/>
      <c r="B16" s="33" t="s">
        <v>10</v>
      </c>
      <c r="C16" s="31" t="s">
        <v>10</v>
      </c>
    </row>
    <row r="17" spans="1:3" x14ac:dyDescent="0.3">
      <c r="A17" s="107"/>
      <c r="B17" s="33" t="s">
        <v>11</v>
      </c>
      <c r="C17" s="31" t="s">
        <v>11</v>
      </c>
    </row>
    <row r="18" spans="1:3" ht="33" x14ac:dyDescent="0.3">
      <c r="A18" s="107"/>
      <c r="B18" s="33" t="s">
        <v>12</v>
      </c>
      <c r="C18" s="31" t="s">
        <v>12</v>
      </c>
    </row>
    <row r="19" spans="1:3" ht="33" x14ac:dyDescent="0.3">
      <c r="A19" s="107"/>
      <c r="B19" s="33" t="s">
        <v>13</v>
      </c>
      <c r="C19" s="31" t="s">
        <v>13</v>
      </c>
    </row>
    <row r="20" spans="1:3" ht="33" x14ac:dyDescent="0.3">
      <c r="A20" s="107"/>
      <c r="B20" s="33" t="s">
        <v>14</v>
      </c>
      <c r="C20" s="31" t="s">
        <v>14</v>
      </c>
    </row>
    <row r="21" spans="1:3" x14ac:dyDescent="0.3">
      <c r="A21" s="107"/>
      <c r="B21" s="111" t="s">
        <v>15</v>
      </c>
      <c r="C21" s="31" t="s">
        <v>16</v>
      </c>
    </row>
    <row r="22" spans="1:3" x14ac:dyDescent="0.3">
      <c r="A22" s="107"/>
      <c r="B22" s="111"/>
      <c r="C22" s="31" t="s">
        <v>17</v>
      </c>
    </row>
    <row r="23" spans="1:3" ht="33" x14ac:dyDescent="0.3">
      <c r="A23" s="107"/>
      <c r="B23" s="111"/>
      <c r="C23" s="31" t="s">
        <v>18</v>
      </c>
    </row>
    <row r="24" spans="1:3" ht="33.75" thickBot="1" x14ac:dyDescent="0.35">
      <c r="A24" s="108"/>
      <c r="B24" s="112"/>
      <c r="C24" s="45" t="s">
        <v>20</v>
      </c>
    </row>
    <row r="25" spans="1:3" ht="16.5" customHeight="1" x14ac:dyDescent="0.3">
      <c r="A25" s="30"/>
    </row>
    <row r="26" spans="1:3" x14ac:dyDescent="0.3">
      <c r="A26" s="30"/>
      <c r="B26" s="46" t="s">
        <v>71</v>
      </c>
    </row>
    <row r="27" spans="1:3" x14ac:dyDescent="0.3">
      <c r="A27" s="29"/>
      <c r="B27" s="47" t="s">
        <v>72</v>
      </c>
    </row>
    <row r="28" spans="1:3" x14ac:dyDescent="0.3">
      <c r="A28" s="29"/>
      <c r="B28" t="s">
        <v>73</v>
      </c>
    </row>
    <row r="29" spans="1:3" x14ac:dyDescent="0.3">
      <c r="B29" t="s">
        <v>74</v>
      </c>
    </row>
    <row r="30" spans="1:3" x14ac:dyDescent="0.3">
      <c r="B30"/>
    </row>
    <row r="31" spans="1:3" x14ac:dyDescent="0.3">
      <c r="B31" s="47" t="s">
        <v>75</v>
      </c>
    </row>
    <row r="32" spans="1:3" x14ac:dyDescent="0.3">
      <c r="B32" t="s">
        <v>76</v>
      </c>
    </row>
    <row r="33" spans="2:2" x14ac:dyDescent="0.3">
      <c r="B33" t="s">
        <v>77</v>
      </c>
    </row>
    <row r="34" spans="2:2" x14ac:dyDescent="0.3">
      <c r="B34" t="s">
        <v>78</v>
      </c>
    </row>
    <row r="35" spans="2:2" x14ac:dyDescent="0.3">
      <c r="B35" t="s">
        <v>79</v>
      </c>
    </row>
    <row r="36" spans="2:2" x14ac:dyDescent="0.3">
      <c r="B36" t="s">
        <v>80</v>
      </c>
    </row>
    <row r="37" spans="2:2" x14ac:dyDescent="0.3">
      <c r="B37" t="s">
        <v>81</v>
      </c>
    </row>
    <row r="38" spans="2:2" ht="16.5" customHeight="1" x14ac:dyDescent="0.3">
      <c r="B38"/>
    </row>
    <row r="40" spans="2:2" x14ac:dyDescent="0.3">
      <c r="B40" s="2" t="s">
        <v>99</v>
      </c>
    </row>
    <row r="41" spans="2:2" x14ac:dyDescent="0.3">
      <c r="B41" s="2" t="s">
        <v>100</v>
      </c>
    </row>
    <row r="64" ht="102.75" customHeight="1" x14ac:dyDescent="0.3"/>
  </sheetData>
  <mergeCells count="5">
    <mergeCell ref="A1:C1"/>
    <mergeCell ref="A2:A24"/>
    <mergeCell ref="B2:B4"/>
    <mergeCell ref="B5:B8"/>
    <mergeCell ref="B21:B24"/>
  </mergeCells>
  <pageMargins left="0.43307086614173229" right="0.23622047244094488" top="0.59055118110236215" bottom="0.19685039370078741" header="0.31496062992125984" footer="0.31496062992125984"/>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G24" sqref="G24"/>
    </sheetView>
  </sheetViews>
  <sheetFormatPr defaultRowHeight="15.75" x14ac:dyDescent="0.25"/>
  <cols>
    <col min="1" max="1" width="47.7109375" style="48" customWidth="1"/>
    <col min="2" max="2" width="9" style="48" bestFit="1" customWidth="1"/>
    <col min="3" max="3" width="8.5703125" style="48" bestFit="1" customWidth="1"/>
    <col min="4" max="4" width="8.42578125" style="48" bestFit="1" customWidth="1"/>
    <col min="5" max="16384" width="9.140625" style="48"/>
  </cols>
  <sheetData>
    <row r="1" spans="1:4" ht="15.75" customHeight="1" x14ac:dyDescent="0.3">
      <c r="A1" s="114" t="s">
        <v>82</v>
      </c>
      <c r="B1" s="114"/>
      <c r="C1" s="114"/>
      <c r="D1" s="114"/>
    </row>
    <row r="2" spans="1:4" x14ac:dyDescent="0.25">
      <c r="A2" s="49"/>
    </row>
    <row r="3" spans="1:4" ht="15.75" customHeight="1" x14ac:dyDescent="0.25">
      <c r="A3" s="115" t="s">
        <v>83</v>
      </c>
      <c r="B3" s="115"/>
      <c r="C3" s="115"/>
      <c r="D3" s="115"/>
    </row>
    <row r="4" spans="1:4" x14ac:dyDescent="0.25">
      <c r="A4" s="49" t="s">
        <v>84</v>
      </c>
    </row>
    <row r="5" spans="1:4" ht="31.5" x14ac:dyDescent="0.25">
      <c r="A5" s="50" t="s">
        <v>85</v>
      </c>
      <c r="B5" s="51" t="s">
        <v>86</v>
      </c>
      <c r="C5" s="51" t="s">
        <v>87</v>
      </c>
      <c r="D5" s="51" t="s">
        <v>88</v>
      </c>
    </row>
    <row r="6" spans="1:4" s="54" customFormat="1" x14ac:dyDescent="0.25">
      <c r="A6" s="52" t="s">
        <v>89</v>
      </c>
      <c r="B6" s="53">
        <v>49</v>
      </c>
      <c r="C6" s="53">
        <v>56</v>
      </c>
      <c r="D6" s="53">
        <v>63</v>
      </c>
    </row>
    <row r="7" spans="1:4" s="57" customFormat="1" x14ac:dyDescent="0.25">
      <c r="A7" s="55" t="s">
        <v>90</v>
      </c>
      <c r="B7" s="56">
        <v>36</v>
      </c>
      <c r="C7" s="56">
        <v>42</v>
      </c>
      <c r="D7" s="56">
        <v>47</v>
      </c>
    </row>
    <row r="8" spans="1:4" s="57" customFormat="1" x14ac:dyDescent="0.25">
      <c r="A8" s="55" t="s">
        <v>91</v>
      </c>
      <c r="B8" s="56">
        <f>B6+B7</f>
        <v>85</v>
      </c>
      <c r="C8" s="56">
        <f>C6+C7</f>
        <v>98</v>
      </c>
      <c r="D8" s="56">
        <f>D6+D7</f>
        <v>110</v>
      </c>
    </row>
    <row r="9" spans="1:4" x14ac:dyDescent="0.25">
      <c r="A9" s="58"/>
      <c r="B9" s="59"/>
      <c r="C9" s="59"/>
      <c r="D9" s="59"/>
    </row>
    <row r="10" spans="1:4" ht="30.75" customHeight="1" x14ac:dyDescent="0.25">
      <c r="A10" s="115" t="s">
        <v>92</v>
      </c>
      <c r="B10" s="115"/>
      <c r="C10" s="115"/>
      <c r="D10" s="115"/>
    </row>
    <row r="11" spans="1:4" ht="29.25" customHeight="1" x14ac:dyDescent="0.25">
      <c r="A11" s="113" t="s">
        <v>93</v>
      </c>
      <c r="B11" s="113"/>
      <c r="C11" s="113"/>
      <c r="D11" s="113"/>
    </row>
    <row r="12" spans="1:4" ht="31.5" x14ac:dyDescent="0.25">
      <c r="A12" s="50" t="s">
        <v>85</v>
      </c>
      <c r="B12" s="51" t="s">
        <v>86</v>
      </c>
      <c r="C12" s="51" t="s">
        <v>87</v>
      </c>
      <c r="D12" s="51" t="s">
        <v>88</v>
      </c>
    </row>
    <row r="13" spans="1:4" x14ac:dyDescent="0.25">
      <c r="A13" s="52" t="s">
        <v>89</v>
      </c>
      <c r="B13" s="53">
        <v>42</v>
      </c>
      <c r="C13" s="53">
        <v>49</v>
      </c>
      <c r="D13" s="53">
        <v>56</v>
      </c>
    </row>
    <row r="14" spans="1:4" s="57" customFormat="1" x14ac:dyDescent="0.25">
      <c r="A14" s="55" t="s">
        <v>90</v>
      </c>
      <c r="B14" s="56">
        <v>31</v>
      </c>
      <c r="C14" s="56">
        <v>36</v>
      </c>
      <c r="D14" s="56">
        <v>42</v>
      </c>
    </row>
    <row r="15" spans="1:4" s="57" customFormat="1" x14ac:dyDescent="0.25">
      <c r="A15" s="55" t="s">
        <v>91</v>
      </c>
      <c r="B15" s="56">
        <f>B13+B14</f>
        <v>73</v>
      </c>
      <c r="C15" s="56">
        <f>C13+C14</f>
        <v>85</v>
      </c>
      <c r="D15" s="56">
        <f>D13+D14</f>
        <v>98</v>
      </c>
    </row>
    <row r="16" spans="1:4" x14ac:dyDescent="0.25">
      <c r="A16" s="58"/>
      <c r="B16" s="59"/>
      <c r="C16" s="59"/>
      <c r="D16" s="59"/>
    </row>
    <row r="17" spans="1:4" ht="15.75" customHeight="1" x14ac:dyDescent="0.25">
      <c r="A17" s="115" t="s">
        <v>94</v>
      </c>
      <c r="B17" s="115"/>
      <c r="C17" s="115"/>
      <c r="D17" s="115"/>
    </row>
    <row r="18" spans="1:4" ht="45.75" customHeight="1" x14ac:dyDescent="0.25">
      <c r="A18" s="113" t="s">
        <v>95</v>
      </c>
      <c r="B18" s="113"/>
      <c r="C18" s="113"/>
      <c r="D18" s="113"/>
    </row>
    <row r="19" spans="1:4" ht="31.5" x14ac:dyDescent="0.25">
      <c r="A19" s="50" t="s">
        <v>85</v>
      </c>
      <c r="B19" s="51" t="s">
        <v>86</v>
      </c>
      <c r="C19" s="51" t="s">
        <v>87</v>
      </c>
      <c r="D19" s="51" t="s">
        <v>88</v>
      </c>
    </row>
    <row r="20" spans="1:4" x14ac:dyDescent="0.25">
      <c r="A20" s="52" t="s">
        <v>89</v>
      </c>
      <c r="B20" s="53">
        <v>35</v>
      </c>
      <c r="C20" s="53">
        <v>42</v>
      </c>
      <c r="D20" s="53">
        <v>49</v>
      </c>
    </row>
    <row r="21" spans="1:4" s="57" customFormat="1" x14ac:dyDescent="0.25">
      <c r="A21" s="55" t="s">
        <v>90</v>
      </c>
      <c r="B21" s="56">
        <v>26</v>
      </c>
      <c r="C21" s="56">
        <v>31</v>
      </c>
      <c r="D21" s="56">
        <v>36</v>
      </c>
    </row>
    <row r="22" spans="1:4" x14ac:dyDescent="0.25">
      <c r="A22" s="55" t="s">
        <v>91</v>
      </c>
      <c r="B22" s="56">
        <f>B20+B21</f>
        <v>61</v>
      </c>
      <c r="C22" s="56">
        <f>C20+C21</f>
        <v>73</v>
      </c>
      <c r="D22" s="56">
        <f>D20+D21</f>
        <v>85</v>
      </c>
    </row>
    <row r="23" spans="1:4" x14ac:dyDescent="0.25">
      <c r="A23" s="49"/>
    </row>
    <row r="24" spans="1:4" ht="45.75" customHeight="1" x14ac:dyDescent="0.25">
      <c r="A24" s="113" t="s">
        <v>96</v>
      </c>
      <c r="B24" s="113"/>
      <c r="C24" s="113"/>
      <c r="D24" s="113"/>
    </row>
    <row r="25" spans="1:4" ht="31.5" x14ac:dyDescent="0.25">
      <c r="A25" s="50" t="s">
        <v>85</v>
      </c>
      <c r="B25" s="51" t="s">
        <v>97</v>
      </c>
      <c r="C25" s="60" t="s">
        <v>98</v>
      </c>
    </row>
    <row r="26" spans="1:4" x14ac:dyDescent="0.25">
      <c r="A26" s="52" t="s">
        <v>89</v>
      </c>
      <c r="B26" s="53">
        <v>18</v>
      </c>
      <c r="C26" s="53">
        <v>25</v>
      </c>
      <c r="D26" s="61"/>
    </row>
    <row r="27" spans="1:4" s="57" customFormat="1" x14ac:dyDescent="0.25">
      <c r="A27" s="55" t="s">
        <v>90</v>
      </c>
      <c r="B27" s="56">
        <v>13</v>
      </c>
      <c r="C27" s="56">
        <v>18</v>
      </c>
    </row>
    <row r="28" spans="1:4" x14ac:dyDescent="0.25">
      <c r="A28" s="55" t="s">
        <v>91</v>
      </c>
      <c r="B28" s="56">
        <f>B26+B27</f>
        <v>31</v>
      </c>
      <c r="C28" s="56">
        <f>C26+C27</f>
        <v>43</v>
      </c>
      <c r="D28" s="59"/>
    </row>
  </sheetData>
  <mergeCells count="7">
    <mergeCell ref="A24:D24"/>
    <mergeCell ref="A1:D1"/>
    <mergeCell ref="A3:D3"/>
    <mergeCell ref="A10:D10"/>
    <mergeCell ref="A11:D11"/>
    <mergeCell ref="A17:D17"/>
    <mergeCell ref="A18: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Buget Plan de afaceri_Diana</vt:lpstr>
      <vt:lpstr>Cheltuieli Eligibile</vt:lpstr>
      <vt:lpstr>Plafon Salarii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Metodo Consultores</dc:creator>
  <cp:lastModifiedBy>Diana</cp:lastModifiedBy>
  <cp:lastPrinted>2018-12-04T12:31:01Z</cp:lastPrinted>
  <dcterms:created xsi:type="dcterms:W3CDTF">2018-04-26T16:04:39Z</dcterms:created>
  <dcterms:modified xsi:type="dcterms:W3CDTF">2019-01-27T16:03:45Z</dcterms:modified>
</cp:coreProperties>
</file>