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oaie1" sheetId="1" r:id="rId3"/>
  </sheets>
  <definedNames/>
  <calcPr/>
</workbook>
</file>

<file path=xl/sharedStrings.xml><?xml version="1.0" encoding="utf-8"?>
<sst xmlns="http://schemas.openxmlformats.org/spreadsheetml/2006/main" count="43" uniqueCount="43">
  <si>
    <t>Explicaţii</t>
  </si>
  <si>
    <t>AN I</t>
  </si>
  <si>
    <t>AN II</t>
  </si>
  <si>
    <t>AN III</t>
  </si>
  <si>
    <t>AN IV</t>
  </si>
  <si>
    <t>I</t>
  </si>
  <si>
    <t>Sold iniţial disponibil (casă şi bancă)</t>
  </si>
  <si>
    <t>A</t>
  </si>
  <si>
    <t>Intrări de lichidităţi (1+2+3+4)</t>
  </si>
  <si>
    <t>din vânzări</t>
  </si>
  <si>
    <t>din credite primite</t>
  </si>
  <si>
    <t>alte intrări de numerar (aport propriu, etc.)</t>
  </si>
  <si>
    <t>Subventie de minimis</t>
  </si>
  <si>
    <t>Total disponibil (I+A)</t>
  </si>
  <si>
    <t>B</t>
  </si>
  <si>
    <t>Cheltuieli</t>
  </si>
  <si>
    <t>Cheltuieli pentru investitii</t>
  </si>
  <si>
    <t>Cheltuieli cu materii prime şi materiale consumabile aferente activităţii desfaşurate</t>
  </si>
  <si>
    <t>Salarii (inclusiv cheltuielile aferente)</t>
  </si>
  <si>
    <t>Chirii</t>
  </si>
  <si>
    <t>Utilităţi</t>
  </si>
  <si>
    <t>Costuri funcţionare birou</t>
  </si>
  <si>
    <t>Cheltuieli de marketing</t>
  </si>
  <si>
    <t>Reparaţii/Întreţinere</t>
  </si>
  <si>
    <t>Servicii cu terţii (contabilitate, expertiza juridica, etc)</t>
  </si>
  <si>
    <t>Alte tipuri de cheltuieli cu software si comisioane ale furnizorilor online</t>
  </si>
  <si>
    <t>C</t>
  </si>
  <si>
    <t>Credite (1+2)</t>
  </si>
  <si>
    <t>Rambursări rate de credit scadente</t>
  </si>
  <si>
    <t>Dobânzi şi comisioane</t>
  </si>
  <si>
    <t>D</t>
  </si>
  <si>
    <t>Plăţi/încasări pentru impozite şi taxe (1-2+3)</t>
  </si>
  <si>
    <t>Plăţi TVA</t>
  </si>
  <si>
    <t>Rambursări TVA</t>
  </si>
  <si>
    <t>Impozit pe profit/cifră de afaceri</t>
  </si>
  <si>
    <t>E</t>
  </si>
  <si>
    <t>Dividende</t>
  </si>
  <si>
    <t>F</t>
  </si>
  <si>
    <t>Total utilizări numerar (B+C+D+E)</t>
  </si>
  <si>
    <t>G</t>
  </si>
  <si>
    <t>Flux net de lichidităţi (A-F)</t>
  </si>
  <si>
    <t>II</t>
  </si>
  <si>
    <t>Sold final disponibil (I+G)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</si>
</sst>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\ [$lei-418]"/>
  </numFmts>
  <fonts count="8">
    <font>
      <sz val="10.0"/>
      <color rgb="FF000000"/>
      <name val="Arial"/>
    </font>
    <font>
      <sz val="11.0"/>
      <color rgb="FFFFFFFF"/>
      <name val="Helvetica Neue"/>
    </font>
    <font>
      <b/>
      <sz val="11.0"/>
      <color rgb="FFFFFFFF"/>
      <name val="Helvetica Neue"/>
    </font>
    <font>
      <sz val="11.0"/>
      <name val="Helvetica Neue"/>
    </font>
    <font>
      <b/>
      <sz val="11.0"/>
      <color rgb="FF000000"/>
      <name val="Helvetica Neue"/>
    </font>
    <font>
      <sz val="11.0"/>
      <color rgb="FF000000"/>
      <name val="Helvetica Neue"/>
    </font>
    <font/>
    <font>
      <sz val="11.0"/>
      <name val="Trebuchet MS"/>
    </font>
  </fonts>
  <fills count="6">
    <fill>
      <patternFill patternType="none"/>
    </fill>
    <fill>
      <patternFill patternType="lightGray"/>
    </fill>
    <fill>
      <patternFill patternType="solid">
        <fgColor rgb="FF1155CC"/>
        <bgColor rgb="FF1155CC"/>
      </patternFill>
    </fill>
    <fill>
      <patternFill patternType="solid">
        <fgColor rgb="FF38761D"/>
        <bgColor rgb="FF38761D"/>
      </patternFill>
    </fill>
    <fill>
      <patternFill patternType="solid">
        <fgColor rgb="FF990000"/>
        <bgColor rgb="FF990000"/>
      </patternFill>
    </fill>
    <fill>
      <patternFill patternType="solid">
        <fgColor rgb="FF980000"/>
        <bgColor rgb="FF980000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wrapText="1"/>
    </xf>
    <xf borderId="1" fillId="2" fontId="2" numFmtId="0" xfId="0" applyAlignment="1" applyBorder="1" applyFont="1">
      <alignment horizontal="center" readingOrder="0" shrinkToFit="0" wrapText="1"/>
    </xf>
    <xf borderId="0" fillId="0" fontId="3" numFmtId="0" xfId="0" applyAlignment="1" applyFont="1">
      <alignment shrinkToFit="0" wrapText="1"/>
    </xf>
    <xf borderId="1" fillId="3" fontId="2" numFmtId="0" xfId="0" applyAlignment="1" applyBorder="1" applyFill="1" applyFont="1">
      <alignment horizontal="center" readingOrder="0" shrinkToFit="0" wrapText="1"/>
    </xf>
    <xf borderId="1" fillId="3" fontId="2" numFmtId="0" xfId="0" applyAlignment="1" applyBorder="1" applyFont="1">
      <alignment readingOrder="0" shrinkToFit="0" wrapText="1"/>
    </xf>
    <xf borderId="1" fillId="3" fontId="2" numFmtId="164" xfId="0" applyAlignment="1" applyBorder="1" applyFont="1" applyNumberFormat="1">
      <alignment readingOrder="0" shrinkToFit="0" vertical="center" wrapText="1"/>
    </xf>
    <xf borderId="1" fillId="3" fontId="2" numFmtId="164" xfId="0" applyAlignment="1" applyBorder="1" applyFont="1" applyNumberFormat="1">
      <alignment shrinkToFit="0" vertical="center" wrapText="1"/>
    </xf>
    <xf borderId="1" fillId="0" fontId="4" numFmtId="0" xfId="0" applyAlignment="1" applyBorder="1" applyFont="1">
      <alignment horizontal="center" readingOrder="0" shrinkToFit="0" wrapText="1"/>
    </xf>
    <xf borderId="1" fillId="0" fontId="5" numFmtId="0" xfId="0" applyAlignment="1" applyBorder="1" applyFont="1">
      <alignment readingOrder="0" shrinkToFit="0" wrapText="1"/>
    </xf>
    <xf borderId="1" fillId="0" fontId="3" numFmtId="164" xfId="0" applyAlignment="1" applyBorder="1" applyFont="1" applyNumberFormat="1">
      <alignment readingOrder="0" shrinkToFit="0" vertical="center" wrapText="1"/>
    </xf>
    <xf borderId="1" fillId="0" fontId="4" numFmtId="0" xfId="0" applyAlignment="1" applyBorder="1" applyFont="1">
      <alignment readingOrder="0" shrinkToFit="0" wrapText="1"/>
    </xf>
    <xf borderId="1" fillId="3" fontId="2" numFmtId="0" xfId="0" applyAlignment="1" applyBorder="1" applyFont="1">
      <alignment shrinkToFit="0" wrapText="1"/>
    </xf>
    <xf borderId="2" fillId="0" fontId="3" numFmtId="0" xfId="0" applyAlignment="1" applyBorder="1" applyFont="1">
      <alignment shrinkToFit="0" wrapText="1"/>
    </xf>
    <xf borderId="3" fillId="0" fontId="6" numFmtId="0" xfId="0" applyBorder="1" applyFont="1"/>
    <xf borderId="4" fillId="0" fontId="6" numFmtId="0" xfId="0" applyBorder="1" applyFont="1"/>
    <xf borderId="1" fillId="4" fontId="2" numFmtId="0" xfId="0" applyAlignment="1" applyBorder="1" applyFill="1" applyFont="1">
      <alignment horizontal="center" readingOrder="0" shrinkToFit="0" wrapText="1"/>
    </xf>
    <xf borderId="1" fillId="4" fontId="2" numFmtId="0" xfId="0" applyAlignment="1" applyBorder="1" applyFont="1">
      <alignment readingOrder="0" shrinkToFit="0" wrapText="1"/>
    </xf>
    <xf borderId="1" fillId="4" fontId="2" numFmtId="164" xfId="0" applyAlignment="1" applyBorder="1" applyFont="1" applyNumberFormat="1">
      <alignment shrinkToFit="0" vertical="center" wrapText="1"/>
    </xf>
    <xf borderId="1" fillId="0" fontId="3" numFmtId="164" xfId="0" applyAlignment="1" applyBorder="1" applyFont="1" applyNumberFormat="1">
      <alignment shrinkToFit="0" vertical="center" wrapText="1"/>
    </xf>
    <xf borderId="5" fillId="0" fontId="7" numFmtId="164" xfId="0" applyAlignment="1" applyBorder="1" applyFont="1" applyNumberFormat="1">
      <alignment horizontal="right" readingOrder="0" shrinkToFit="0" vertical="center" wrapText="1"/>
    </xf>
    <xf borderId="1" fillId="4" fontId="1" numFmtId="164" xfId="0" applyAlignment="1" applyBorder="1" applyFont="1" applyNumberFormat="1">
      <alignment shrinkToFit="0" vertical="center" wrapText="1"/>
    </xf>
    <xf borderId="1" fillId="5" fontId="2" numFmtId="0" xfId="0" applyAlignment="1" applyBorder="1" applyFill="1" applyFont="1">
      <alignment horizontal="center" readingOrder="0" shrinkToFit="0" wrapText="1"/>
    </xf>
    <xf borderId="1" fillId="5" fontId="2" numFmtId="0" xfId="0" applyAlignment="1" applyBorder="1" applyFont="1">
      <alignment readingOrder="0" shrinkToFit="0" wrapText="1"/>
    </xf>
    <xf borderId="1" fillId="5" fontId="2" numFmtId="164" xfId="0" applyAlignment="1" applyBorder="1" applyFont="1" applyNumberFormat="1">
      <alignment readingOrder="0" shrinkToFit="0" vertical="center" wrapText="1"/>
    </xf>
    <xf borderId="1" fillId="4" fontId="2" numFmtId="164" xfId="0" applyAlignment="1" applyBorder="1" applyFont="1" applyNumberFormat="1">
      <alignment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.43"/>
    <col customWidth="1" min="2" max="2" width="30.29"/>
    <col customWidth="1" min="3" max="3" width="14.14"/>
    <col customWidth="1" min="4" max="6" width="15.86"/>
  </cols>
  <sheetData>
    <row r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5</v>
      </c>
      <c r="B2" s="5" t="s">
        <v>6</v>
      </c>
      <c r="C2" s="6">
        <v>2000.0</v>
      </c>
      <c r="D2" s="7">
        <f t="shared" ref="D2:F2" si="1">C31</f>
        <v>248221.91</v>
      </c>
      <c r="E2" s="7">
        <f t="shared" si="1"/>
        <v>497492.1229</v>
      </c>
      <c r="F2" s="7">
        <f t="shared" si="1"/>
        <v>1179394.027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4" t="s">
        <v>7</v>
      </c>
      <c r="B3" s="5" t="s">
        <v>8</v>
      </c>
      <c r="C3" s="7">
        <f t="shared" ref="C3:F3" si="2">SUM(C4:C7)</f>
        <v>438699</v>
      </c>
      <c r="D3" s="7">
        <f t="shared" si="2"/>
        <v>1062000</v>
      </c>
      <c r="E3" s="7">
        <f t="shared" si="2"/>
        <v>2905200</v>
      </c>
      <c r="F3" s="7">
        <f t="shared" si="2"/>
        <v>5992720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8">
        <v>1.0</v>
      </c>
      <c r="B4" s="9" t="s">
        <v>9</v>
      </c>
      <c r="C4" s="10">
        <v>290700.0</v>
      </c>
      <c r="D4" s="10">
        <v>1062000.0</v>
      </c>
      <c r="E4" s="10">
        <v>2905200.0</v>
      </c>
      <c r="F4" s="10">
        <v>5992720.0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8">
        <v>2.0</v>
      </c>
      <c r="B5" s="9" t="s">
        <v>10</v>
      </c>
      <c r="C5" s="10">
        <v>0.0</v>
      </c>
      <c r="D5" s="10">
        <v>0.0</v>
      </c>
      <c r="E5" s="10">
        <v>0.0</v>
      </c>
      <c r="F5" s="10">
        <v>0.0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8">
        <v>3.0</v>
      </c>
      <c r="B6" s="9" t="s">
        <v>11</v>
      </c>
      <c r="C6" s="10">
        <v>0.0</v>
      </c>
      <c r="D6" s="10">
        <v>0.0</v>
      </c>
      <c r="E6" s="10">
        <v>0.0</v>
      </c>
      <c r="F6" s="10">
        <v>0.0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8">
        <v>4.0</v>
      </c>
      <c r="B7" s="11" t="s">
        <v>12</v>
      </c>
      <c r="C7" s="10">
        <v>147999.0</v>
      </c>
      <c r="D7" s="10">
        <v>0.0</v>
      </c>
      <c r="E7" s="10">
        <v>0.0</v>
      </c>
      <c r="F7" s="10">
        <v>0.0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12"/>
      <c r="B8" s="5" t="s">
        <v>13</v>
      </c>
      <c r="C8" s="7">
        <f t="shared" ref="C8:F8" si="3">SUM(C2:C3)</f>
        <v>440699</v>
      </c>
      <c r="D8" s="7">
        <f t="shared" si="3"/>
        <v>1310221.91</v>
      </c>
      <c r="E8" s="7">
        <f t="shared" si="3"/>
        <v>3402692.123</v>
      </c>
      <c r="F8" s="7">
        <f t="shared" si="3"/>
        <v>7172114.027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13"/>
      <c r="B9" s="14"/>
      <c r="C9" s="14"/>
      <c r="D9" s="14"/>
      <c r="E9" s="14"/>
      <c r="F9" s="15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6" t="s">
        <v>14</v>
      </c>
      <c r="B10" s="17" t="s">
        <v>15</v>
      </c>
      <c r="C10" s="18">
        <f t="shared" ref="C10:F10" si="4">sum(C11:C20)</f>
        <v>160500.09</v>
      </c>
      <c r="D10" s="18">
        <f t="shared" si="4"/>
        <v>601069.8025</v>
      </c>
      <c r="E10" s="18">
        <f t="shared" si="4"/>
        <v>1644282.477</v>
      </c>
      <c r="F10" s="18">
        <f t="shared" si="4"/>
        <v>3391754.262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8">
        <v>1.0</v>
      </c>
      <c r="B11" s="9" t="s">
        <v>16</v>
      </c>
      <c r="C11" s="10">
        <v>0.0</v>
      </c>
      <c r="D11" s="10">
        <v>0.0</v>
      </c>
      <c r="E11" s="10">
        <v>0.0</v>
      </c>
      <c r="F11" s="10">
        <v>0.0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8">
        <v>2.0</v>
      </c>
      <c r="B12" s="9" t="s">
        <v>17</v>
      </c>
      <c r="C12" s="10">
        <v>42356.85</v>
      </c>
      <c r="D12" s="19">
        <f t="shared" ref="D12:F12" si="5">D$4/C$4*C12</f>
        <v>154740.195</v>
      </c>
      <c r="E12" s="19">
        <f t="shared" si="5"/>
        <v>423306.2285</v>
      </c>
      <c r="F12" s="19">
        <f t="shared" si="5"/>
        <v>873177.6475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8">
        <v>3.0</v>
      </c>
      <c r="B13" s="9" t="s">
        <v>18</v>
      </c>
      <c r="C13" s="10">
        <v>25764.0</v>
      </c>
      <c r="D13" s="19">
        <f t="shared" ref="D13:F13" si="6">D$4/C$4*C13</f>
        <v>94122.35294</v>
      </c>
      <c r="E13" s="19">
        <f t="shared" si="6"/>
        <v>257480.4706</v>
      </c>
      <c r="F13" s="19">
        <f t="shared" si="6"/>
        <v>531119.498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8">
        <v>4.0</v>
      </c>
      <c r="B14" s="9" t="s">
        <v>19</v>
      </c>
      <c r="C14" s="10">
        <v>700.0</v>
      </c>
      <c r="D14" s="10">
        <v>17280.0</v>
      </c>
      <c r="E14" s="19">
        <f t="shared" ref="E14:F14" si="7">E$4/D$4*D14</f>
        <v>47271.05085</v>
      </c>
      <c r="F14" s="19">
        <f t="shared" si="7"/>
        <v>97508.66441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8">
        <v>5.0</v>
      </c>
      <c r="B15" s="9" t="s">
        <v>20</v>
      </c>
      <c r="C15" s="10">
        <v>0.0</v>
      </c>
      <c r="D15" s="19">
        <f t="shared" ref="D15:F15" si="8">D$4/C$4*C15</f>
        <v>0</v>
      </c>
      <c r="E15" s="19">
        <f t="shared" si="8"/>
        <v>0</v>
      </c>
      <c r="F15" s="19">
        <f t="shared" si="8"/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8">
        <v>6.0</v>
      </c>
      <c r="B16" s="9" t="s">
        <v>21</v>
      </c>
      <c r="C16" s="10">
        <v>0.0</v>
      </c>
      <c r="D16" s="19">
        <f t="shared" ref="D16:F16" si="9">D$4/C$4*C16</f>
        <v>0</v>
      </c>
      <c r="E16" s="19">
        <f t="shared" si="9"/>
        <v>0</v>
      </c>
      <c r="F16" s="19">
        <f t="shared" si="9"/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8">
        <v>7.0</v>
      </c>
      <c r="B17" s="9" t="s">
        <v>22</v>
      </c>
      <c r="C17" s="10">
        <v>54818.98</v>
      </c>
      <c r="D17" s="19">
        <f t="shared" ref="D17:F17" si="10">D$4/C$4*C17</f>
        <v>200267.4811</v>
      </c>
      <c r="E17" s="19">
        <f t="shared" si="10"/>
        <v>547850.3636</v>
      </c>
      <c r="F17" s="19">
        <f t="shared" si="10"/>
        <v>1130081.864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8">
        <v>8.0</v>
      </c>
      <c r="B18" s="9" t="s">
        <v>23</v>
      </c>
      <c r="C18" s="10">
        <v>0.0</v>
      </c>
      <c r="D18" s="19">
        <f t="shared" ref="D18:F18" si="11">D$4/C$4*C18</f>
        <v>0</v>
      </c>
      <c r="E18" s="19">
        <f t="shared" si="11"/>
        <v>0</v>
      </c>
      <c r="F18" s="19">
        <f t="shared" si="11"/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8">
        <v>9.0</v>
      </c>
      <c r="B19" s="9" t="s">
        <v>24</v>
      </c>
      <c r="C19" s="10">
        <v>20518.0</v>
      </c>
      <c r="D19" s="19">
        <f t="shared" ref="D19:F19" si="12">D$4/C$4*C19</f>
        <v>74957.39938</v>
      </c>
      <c r="E19" s="19">
        <f t="shared" si="12"/>
        <v>205052.9536</v>
      </c>
      <c r="F19" s="19">
        <f t="shared" si="12"/>
        <v>422974.2998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8">
        <v>10.0</v>
      </c>
      <c r="B20" s="9" t="s">
        <v>25</v>
      </c>
      <c r="C20" s="20">
        <f>3842.16 + 4.3*2907</f>
        <v>16342.26</v>
      </c>
      <c r="D20" s="19">
        <f t="shared" ref="D20:F20" si="13">D$4/C$4*C20</f>
        <v>59702.37399</v>
      </c>
      <c r="E20" s="19">
        <f t="shared" si="13"/>
        <v>163321.4095</v>
      </c>
      <c r="F20" s="19">
        <f t="shared" si="13"/>
        <v>336892.2888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16" t="s">
        <v>26</v>
      </c>
      <c r="B21" s="17" t="s">
        <v>27</v>
      </c>
      <c r="C21" s="21">
        <f t="shared" ref="C21:F21" si="14">sum(C22:C23)</f>
        <v>0</v>
      </c>
      <c r="D21" s="21">
        <f t="shared" si="14"/>
        <v>0</v>
      </c>
      <c r="E21" s="21">
        <f t="shared" si="14"/>
        <v>0</v>
      </c>
      <c r="F21" s="21">
        <f t="shared" si="14"/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8">
        <v>1.0</v>
      </c>
      <c r="B22" s="9" t="s">
        <v>28</v>
      </c>
      <c r="C22" s="10">
        <v>0.0</v>
      </c>
      <c r="D22" s="10">
        <v>0.0</v>
      </c>
      <c r="E22" s="10">
        <v>0.0</v>
      </c>
      <c r="F22" s="10">
        <v>0.0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8">
        <v>2.0</v>
      </c>
      <c r="B23" s="9" t="s">
        <v>29</v>
      </c>
      <c r="C23" s="10">
        <v>0.0</v>
      </c>
      <c r="D23" s="10">
        <v>0.0</v>
      </c>
      <c r="E23" s="10">
        <v>0.0</v>
      </c>
      <c r="F23" s="10">
        <v>0.0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22" t="s">
        <v>30</v>
      </c>
      <c r="B24" s="23" t="s">
        <v>31</v>
      </c>
      <c r="C24" s="24">
        <f t="shared" ref="C24:F24" si="15">C25-C26+C27</f>
        <v>2907</v>
      </c>
      <c r="D24" s="24">
        <f t="shared" si="15"/>
        <v>105459.9846</v>
      </c>
      <c r="E24" s="24">
        <f t="shared" si="15"/>
        <v>288495.6189</v>
      </c>
      <c r="F24" s="24">
        <f t="shared" si="15"/>
        <v>1011250.713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8">
        <v>1.0</v>
      </c>
      <c r="B25" s="9" t="s">
        <v>32</v>
      </c>
      <c r="C25" s="10">
        <v>0.0</v>
      </c>
      <c r="D25" s="19">
        <f t="shared" ref="D25:F25" si="16">D4*19%</f>
        <v>201780</v>
      </c>
      <c r="E25" s="19">
        <f t="shared" si="16"/>
        <v>551988</v>
      </c>
      <c r="F25" s="19">
        <f t="shared" si="16"/>
        <v>1138616.8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8">
        <v>2.0</v>
      </c>
      <c r="B26" s="9" t="s">
        <v>33</v>
      </c>
      <c r="C26" s="10">
        <v>0.0</v>
      </c>
      <c r="D26" s="19">
        <f t="shared" ref="D26:F26" si="17">(D10-D13)*19%</f>
        <v>96320.01541</v>
      </c>
      <c r="E26" s="19">
        <f t="shared" si="17"/>
        <v>263492.3811</v>
      </c>
      <c r="F26" s="19">
        <f t="shared" si="17"/>
        <v>543520.6052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8">
        <v>3.0</v>
      </c>
      <c r="B27" s="9" t="s">
        <v>34</v>
      </c>
      <c r="C27" s="19">
        <f>C4*1%</f>
        <v>2907</v>
      </c>
      <c r="D27" s="10">
        <v>0.0</v>
      </c>
      <c r="E27" s="10">
        <v>0.0</v>
      </c>
      <c r="F27" s="10">
        <f>16%*(F4-F10)</f>
        <v>416154.518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16" t="s">
        <v>35</v>
      </c>
      <c r="B28" s="17" t="s">
        <v>36</v>
      </c>
      <c r="C28" s="25">
        <f t="shared" ref="C28:F28" si="18">C4*10%</f>
        <v>29070</v>
      </c>
      <c r="D28" s="25">
        <f t="shared" si="18"/>
        <v>106200</v>
      </c>
      <c r="E28" s="25">
        <f t="shared" si="18"/>
        <v>290520</v>
      </c>
      <c r="F28" s="25">
        <f t="shared" si="18"/>
        <v>599272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16" t="s">
        <v>37</v>
      </c>
      <c r="B29" s="17" t="s">
        <v>38</v>
      </c>
      <c r="C29" s="18">
        <f t="shared" ref="C29:F29" si="19">C10+C21+C24+C28</f>
        <v>192477.09</v>
      </c>
      <c r="D29" s="18">
        <f t="shared" si="19"/>
        <v>812729.7871</v>
      </c>
      <c r="E29" s="18">
        <f t="shared" si="19"/>
        <v>2223298.095</v>
      </c>
      <c r="F29" s="18">
        <f t="shared" si="19"/>
        <v>5002276.975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4" t="s">
        <v>39</v>
      </c>
      <c r="B30" s="5" t="s">
        <v>40</v>
      </c>
      <c r="C30" s="7">
        <f t="shared" ref="C30:F30" si="20">C3-C29</f>
        <v>246221.91</v>
      </c>
      <c r="D30" s="7">
        <f t="shared" si="20"/>
        <v>249270.2129</v>
      </c>
      <c r="E30" s="7">
        <f t="shared" si="20"/>
        <v>681901.9045</v>
      </c>
      <c r="F30" s="7">
        <f t="shared" si="20"/>
        <v>990443.0248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4" t="s">
        <v>41</v>
      </c>
      <c r="B31" s="5" t="s">
        <v>42</v>
      </c>
      <c r="C31" s="7">
        <f t="shared" ref="C31:F31" si="21">C2+C30</f>
        <v>248221.91</v>
      </c>
      <c r="D31" s="7">
        <f t="shared" si="21"/>
        <v>497492.1229</v>
      </c>
      <c r="E31" s="7">
        <f t="shared" si="21"/>
        <v>1179394.027</v>
      </c>
      <c r="F31" s="7">
        <f t="shared" si="21"/>
        <v>2169837.052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1">
    <mergeCell ref="A9:F9"/>
  </mergeCells>
  <drawing r:id="rId1"/>
</worksheet>
</file>